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'Лист1'!$A$1:$AZ$64</definedName>
  </definedNames>
  <calcPr fullCalcOnLoad="1"/>
</workbook>
</file>

<file path=xl/sharedStrings.xml><?xml version="1.0" encoding="utf-8"?>
<sst xmlns="http://schemas.openxmlformats.org/spreadsheetml/2006/main" count="542" uniqueCount="148">
  <si>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сельского поселения</t>
  </si>
  <si>
    <t>участие в предупреждении и ликвидации последствий чрезвычайных ситуаций на территории сельского поселения</t>
  </si>
  <si>
    <t>организация библиотечного обслуживания населения,комплектование и обеспечение сохранности библиотечных фондов библиотек поселения</t>
  </si>
  <si>
    <t>организация ритуальных услуг и содержание мест захоронения</t>
  </si>
  <si>
    <t>функционирование органов местного самоуправления</t>
  </si>
  <si>
    <t>на осуществление воинского учета на территориях,на которых отсутствуют структурные подразделения военных комиссариатов</t>
  </si>
  <si>
    <t>на определение перечня должностных лиц,уполномоченных составлять протоколы об административных правонаркшениях.предусмотренных закономи субъектов Российской Федерации,создание комиссий по делам несовершеннолетних и защите их прав и организации деятельности этих комиссий,создание административных комиссий,иных коллегиальных органов в целях привлечения к административной отвественности,предусмотренной законами субъектов Российской Федерации</t>
  </si>
  <si>
    <t>Федеральный закон от 06.10.2003 №131-ФЗ "Об общих принципах организации местного самоуправленияв Российской Федерации"</t>
  </si>
  <si>
    <t>06.10.2003 не установлен</t>
  </si>
  <si>
    <t>дорожная деятельность в отношении автомобильных дорог местного значения вне границ на селенных пунктов в границах сельского поселения,осуществление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соотвествии с законодательством Российской Федерации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</si>
  <si>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</si>
  <si>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</si>
  <si>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в том числе: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</si>
  <si>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</si>
  <si>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</si>
  <si>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</si>
  <si>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Итого расходных обязательств муниципальных образований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</si>
  <si>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</si>
  <si>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</si>
  <si>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</si>
  <si>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</si>
  <si>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</si>
  <si>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</si>
  <si>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</si>
  <si>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Методика расчета оценки</t>
  </si>
  <si>
    <t>Наименование полномочия, 
расходного обязательства</t>
  </si>
  <si>
    <t>Код строки</t>
  </si>
  <si>
    <t>2</t>
  </si>
  <si>
    <t>субъекта Российской Федерации)</t>
  </si>
  <si>
    <t>(подпись)</t>
  </si>
  <si>
    <t>(расшифровка подписи)</t>
  </si>
  <si>
    <t>Исполнитель</t>
  </si>
  <si>
    <t>(должность)</t>
  </si>
  <si>
    <t>х</t>
  </si>
  <si>
    <t>5.4.1. за счет субвенций, предоставленных из федерального бюджета или бюджета субъекта Российской Федерации, всего</t>
  </si>
  <si>
    <t>5.1.1.по перечню, предусмотренному ч.3, ст. 14 Федерального закона от 06.10.2003 № 131-ФЗ "Об общих принципах организации местного самоуправления в Российской Федерации", всего</t>
  </si>
  <si>
    <t xml:space="preserve"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06.10.2003 № 131-ФЗ "Об общих принципах организации местного самоуправления в Российской Федерации", всего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</si>
  <si>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ч. 1 ст. 17 Федерального закона от 06.10.2003 № 131-ФЗ "Об общих принципах организации местного самоуправления в Российской Федерации", всего</t>
  </si>
  <si>
    <t>Российской Федерации</t>
  </si>
  <si>
    <t xml:space="preserve">субъекта Российской Федерации </t>
  </si>
  <si>
    <t xml:space="preserve">в том числе государственные программы Российской Федерации 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</si>
  <si>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</si>
  <si>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</si>
  <si>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</si>
  <si>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</si>
  <si>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</si>
  <si>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</si>
  <si>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</si>
  <si>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</si>
  <si>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подраздел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</si>
  <si>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</si>
  <si>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</si>
  <si>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</si>
  <si>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</si>
  <si>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>по плану</t>
  </si>
  <si>
    <t>по факту исполнения</t>
  </si>
  <si>
    <t xml:space="preserve">  Правовое основание финансового обеспечения расходного полномочия муниципального образования</t>
  </si>
  <si>
    <t>владение,пользование и распоряжение имуществом,находящимся в муниципальной собственности сельского поселения</t>
  </si>
  <si>
    <t>обеспечение первичных мер пожарной безопасности в границах населенных пунктов сельского поселения</t>
  </si>
  <si>
    <t>создание условийдля организации досуга и обеспечения жителей сельского поселения услугами организаций культуры</t>
  </si>
  <si>
    <t>обеспечение условий для развития на территории сельского поселения физической культуры,школьного спорта и массового спорта,организация проведения официальных физкультурно-оздоровительных и спортивных мероприятий сельского поселения</t>
  </si>
  <si>
    <t>утверждение правил благоустройства территории сельского поселения,устанавливающих в том числе требования по содержанию зданий(включая жилые дома),сооружений и земельных участков.на которых они расположены, к внешнему виду фасадов и ограждений соответствующих зданий и сооружений,перечень работ по благоустройствуи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поселения(включая освещение улиц,озеленение территории,установку указателей с наименованиями улиц и номерами домов.размещение и содержание малых архитектурных форм)</t>
  </si>
  <si>
    <t>содействие в развитии сельскохозяйственного производства,создание условийдля развития малого и среднего предпринимательства на территории сельского поселения</t>
  </si>
  <si>
    <t>организация и осуществление мероприятий по работе с детьми и молодежью в сельском поселении</t>
  </si>
  <si>
    <t>обеспечение проживающих в поселении и нуждающихся в жилых помещениях малоимущих граждан жилыми помещениями,организация строительства и содержания муниципального жилищного фонда,создание условий для жилищного строительства,осуществление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</si>
  <si>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отчетный
2016г.</t>
  </si>
  <si>
    <t>текущий
2017г.</t>
  </si>
  <si>
    <t>очередной
2018г.</t>
  </si>
  <si>
    <t>2019г.</t>
  </si>
  <si>
    <t>2020г.</t>
  </si>
  <si>
    <t>Федеральный законот 06.10.2003 №131-ФЗ"Об общих принципах организации местного самоуправленияв Российской Федерации</t>
  </si>
  <si>
    <t>ст14</t>
  </si>
  <si>
    <t xml:space="preserve">Областной закон Ленинградской области от 25.12.2006 №168-ОЗ "Опожарной безопасности в Ленинградской области" </t>
  </si>
  <si>
    <t>Постановление ПравительстваЛенинградской области от 14.11.2013 года № 424от 20.07.2015 года "О государственной программе Ленинградской области развитие культуры в Ленинградской области " Постановление Правительства Ленинградской области от 29.06.2015года №245</t>
  </si>
  <si>
    <t>в целом</t>
  </si>
  <si>
    <t>07.07.2015-31.12.2015</t>
  </si>
  <si>
    <t>19.04.2006 не установлен 04.11.2006 не установлен 21.02.2012-31.12.201212.04.2013-31.12.2013</t>
  </si>
  <si>
    <t>Гл.бухгалтер</t>
  </si>
  <si>
    <t>М.Н.Ковалева</t>
  </si>
  <si>
    <t>8(813-71)64-675</t>
  </si>
  <si>
    <t>Полномоия,передаваемые сельским поселениям на трудоустройство и занятость</t>
  </si>
  <si>
    <t>в бюджетмуниципального района в случае заключениясоглашения с органами местного самоуправлениямуниципального района, в состав которого входясельское поселение, о передаче им осуществлениячасти своих полномочий по решению вопросов местного значения</t>
  </si>
  <si>
    <t>5.5.2 по предоставлению межбюджетных трансфертов,всего</t>
  </si>
  <si>
    <t>отчетный   2016г.</t>
  </si>
  <si>
    <t>текущий     20 17г.</t>
  </si>
  <si>
    <t>очередной 2018г.</t>
  </si>
  <si>
    <t>Указ Президента РФ "О национальной стратегии действий в интересах детей на 2012-2016 г"</t>
  </si>
  <si>
    <t>01.06.2012г- 31.12.2017г</t>
  </si>
  <si>
    <t>Указ ПрезидентаРФ от 01.05.2012 №600 "Омерах по обеспечению граждан РФ даступным и комфортным жильем и повышением качества жилищно- коммунальных услуг"</t>
  </si>
  <si>
    <t>01 05 2012</t>
  </si>
  <si>
    <t>Указ Президента РФ от 13.11.2012№1522 "О создании комплексной системы экстренного оповещения населения об угрозе возникновения или о возникновении чрезвычайных ситуаций"</t>
  </si>
  <si>
    <t>13.11.2012 не установлен</t>
  </si>
  <si>
    <t>Постановление Правительства РФ от 15.04.2014 №298 "Об утверждении государственной программы Российской Федерации "Содействие занятости населения"</t>
  </si>
  <si>
    <t>15.07 2014.</t>
  </si>
  <si>
    <t>0113, 0412</t>
  </si>
  <si>
    <t>08 01</t>
  </si>
  <si>
    <t>03 10</t>
  </si>
  <si>
    <t>05 03</t>
  </si>
  <si>
    <t>04 12</t>
  </si>
  <si>
    <t>07 07</t>
  </si>
  <si>
    <t>04 09</t>
  </si>
  <si>
    <t>05 01</t>
  </si>
  <si>
    <t>03 09</t>
  </si>
  <si>
    <t>01 04</t>
  </si>
  <si>
    <t>02 03</t>
  </si>
  <si>
    <t>01 13</t>
  </si>
  <si>
    <t>01 03, 0104, 1001, 0410</t>
  </si>
  <si>
    <t>Руководитель</t>
  </si>
  <si>
    <t>Ковалева М.Н.</t>
  </si>
  <si>
    <t>Ежова Л.А.</t>
  </si>
  <si>
    <t xml:space="preserve">                                               Ковалева М.Н.  Тел. 8-813(71)-64-675</t>
  </si>
  <si>
    <t>e-mail:pudomyagskoesp@mail/ru</t>
  </si>
  <si>
    <t>Администрация МО "Пудомягское сельское поселение" Гатчинского муниципального района Ленинградской области</t>
  </si>
  <si>
    <t>СВОД  РЕЕСТРОВ  РАСХОДНЫХ  ОБЯЗАТЕЛЬСТВ   МУНИЦИПАЛЬНОГО  ОБРАЗОВАНИЯ
"ПУДОМЯГСКОЕ СЕЛЬСКОЕ ПОСЕЛЕНИЕ" ГАТЧИНСКОГО МУНИЦИПАЛЬНОГО РАЙОНА ЛЕНИНГРАДСКОЙ ОБЛАСТИ</t>
  </si>
  <si>
    <t>на 1 мая 2017г.</t>
  </si>
  <si>
    <t>ст.14п.3</t>
  </si>
  <si>
    <t>ст.14,п.3</t>
  </si>
  <si>
    <t>ст,17 п.1</t>
  </si>
  <si>
    <t>ст.19</t>
  </si>
  <si>
    <t>Постановление Правительства РФ№ 258 п.4</t>
  </si>
  <si>
    <t>Утверждение реализации муниципальных программ в области энергосбережения и повышения энергитической эффективности,организация проведения энергетического обследования многоквартирных домов,помещения, в которых составляет муниципальный жилищный фонд в границах муниципального образования,организация и проведение иных мероприятий,предусмотренных законодательством об энергосбережении о повышении энергитической эффективности- утверждение и реализация муниципальных программ в области энергосбережения и повышения энергетической эффективности</t>
  </si>
  <si>
    <t>ст.17,п.1</t>
  </si>
  <si>
    <t>индексация</t>
  </si>
  <si>
    <t>условно планируется</t>
  </si>
  <si>
    <t>нормативный</t>
  </si>
  <si>
    <t>норматиный</t>
  </si>
  <si>
    <t>Приложение 2 Постановление администрации Пудомягского сельского поселения от11.12.2015 г №837 "О порядке ведения реестра расходных обязательств администрации муниципального образования «Пудомягское сельское поселение» Гатчинского муниципального района Ленинградской области"</t>
  </si>
  <si>
    <t>Наименование бюджета:</t>
  </si>
  <si>
    <t>Бюджет муниципального образования "Пудомягское сельское поселение" Гатчинского муниципального района Ленинградской области</t>
  </si>
  <si>
    <t>Комитет финансов Гатчинского муниципального района</t>
  </si>
  <si>
    <t>Нормативные правовые акты муниципального образования</t>
  </si>
  <si>
    <t>Постановление от 31.05.2017г "Об утверждении плана основных мероприятий по организации оздоровления,отдыха и занятости детей,подростков и молодежи летом 2017года.</t>
  </si>
  <si>
    <t>Постановление от 01.07.2015г.№298 "Об утверждении административного регламента "Принятие граждан на учет в качестве нуждающихся в жилых помещениях,предоставляемых по договорам социального найма".</t>
  </si>
  <si>
    <t>01.07.2015г.</t>
  </si>
  <si>
    <t>Постановление от 05.05.2017г.№179 "Об утверждении административного регламента администрации Пудомягского сельского поселения по предоставлению муниципальной услуги "Организация ритуальных услуг "</t>
  </si>
  <si>
    <t>05.05.2017г.</t>
  </si>
  <si>
    <t xml:space="preserve">Решение СД от 19.12.2013г. "О дорожном фонде муниципального образования "Пудомягское сельское поселение Гатчинского муниципального района Ленинградской области" </t>
  </si>
  <si>
    <t>Положение об администрации муниципального образования "Пудомягское сельское поселение" от 15.12.2011г.№146</t>
  </si>
  <si>
    <t>Постановление от 17.02.2017года №80 "Об утверждении Административного регламента "Предоставление во владение и(или)в пользование имущества,включенных в перечень муниципального имущества,предназначенного для предоставления во владение и (или пользование)субъектам малого и среднего предпринимательства и организациям,образующим инфраструктуру поддержки субъектов малого и среднего предпринимательства</t>
  </si>
  <si>
    <t>Постановление от 30.06.2017г.№2602Об утверждении Программы энергосбережения и повышения энергетической эффективности Пудомягского сельского поселения на 2017-2021гг.</t>
  </si>
  <si>
    <t>Решение Совета депутатов от 17.12.2015г.№81 "Об утверждении сумм субвенций по передаваемым полномочиям Гатчинскому муниципальному району"</t>
  </si>
  <si>
    <t>17.12.2015г.</t>
  </si>
  <si>
    <t>Постановление от 01.02.2012г. "Об определении форм участия граждан в обеспечении первичных мер пожарной безопасности"</t>
  </si>
  <si>
    <t>Решение СД от 30.11.2017г. №173 "Об утверждении Правил благоустройства на территории Пудомягского сельского поселения"</t>
  </si>
  <si>
    <t>30.11.2017г.</t>
  </si>
  <si>
    <t>Постановление от 27.11.2017г.№474"Об утверждении Положения об участии в профилактике терроризма и экстремизма,минимизации и (или)ликвидации последствий терроризма и экстремизма на территории Пудомягского сельского поселения</t>
  </si>
  <si>
    <t>Положение об администрации;Решение СД от 15.12.2011г. №146; Регламент СД от 22.10.2014г.№5</t>
  </si>
  <si>
    <t>Постановление от 23.03.2015г."Об утверждении состава административной комиссии муниципального образования "Пудомягское сельское поселение"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</si>
</sst>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1" xfId="0" applyFont="1" applyFill="1" applyBorder="1" applyAlignment="1">
      <alignment horizontal="justify" wrapText="1"/>
    </xf>
    <xf numFmtId="0" fontId="7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5" xfId="0" applyFont="1" applyFill="1" applyBorder="1" applyAlignment="1">
      <alignment horizontal="justify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0" fillId="33" borderId="11" xfId="0" applyFont="1" applyFill="1" applyBorder="1" applyAlignment="1">
      <alignment horizontal="justify" wrapText="1"/>
    </xf>
    <xf numFmtId="0" fontId="7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horizontal="justify" vertical="top" wrapText="1"/>
    </xf>
    <xf numFmtId="0" fontId="7" fillId="33" borderId="22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172" fontId="7" fillId="33" borderId="14" xfId="0" applyNumberFormat="1" applyFont="1" applyFill="1" applyBorder="1" applyAlignment="1">
      <alignment vertical="center"/>
    </xf>
    <xf numFmtId="172" fontId="7" fillId="33" borderId="17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vertical="center"/>
    </xf>
    <xf numFmtId="172" fontId="7" fillId="33" borderId="17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172" fontId="7" fillId="33" borderId="20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7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5" fillId="33" borderId="2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172" fontId="7" fillId="34" borderId="14" xfId="0" applyNumberFormat="1" applyFont="1" applyFill="1" applyBorder="1" applyAlignment="1">
      <alignment vertical="center"/>
    </xf>
    <xf numFmtId="172" fontId="7" fillId="34" borderId="13" xfId="0" applyNumberFormat="1" applyFont="1" applyFill="1" applyBorder="1" applyAlignment="1">
      <alignment vertical="center"/>
    </xf>
    <xf numFmtId="0" fontId="7" fillId="34" borderId="14" xfId="0" applyFont="1" applyFill="1" applyBorder="1" applyAlignment="1">
      <alignment/>
    </xf>
    <xf numFmtId="0" fontId="7" fillId="34" borderId="13" xfId="0" applyFont="1" applyFill="1" applyBorder="1" applyAlignment="1">
      <alignment vertical="center"/>
    </xf>
    <xf numFmtId="0" fontId="7" fillId="34" borderId="17" xfId="0" applyFont="1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justify" vertical="center" wrapText="1"/>
    </xf>
    <xf numFmtId="0" fontId="7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4" borderId="17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justify" wrapText="1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172" fontId="7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5" borderId="13" xfId="0" applyFont="1" applyFill="1" applyBorder="1" applyAlignment="1">
      <alignment vertical="center"/>
    </xf>
    <xf numFmtId="0" fontId="7" fillId="35" borderId="17" xfId="0" applyFont="1" applyFill="1" applyBorder="1" applyAlignment="1">
      <alignment/>
    </xf>
    <xf numFmtId="0" fontId="7" fillId="35" borderId="14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left" vertical="center" indent="1"/>
    </xf>
    <xf numFmtId="172" fontId="7" fillId="35" borderId="14" xfId="0" applyNumberFormat="1" applyFont="1" applyFill="1" applyBorder="1" applyAlignment="1">
      <alignment vertical="center"/>
    </xf>
    <xf numFmtId="172" fontId="7" fillId="35" borderId="13" xfId="0" applyNumberFormat="1" applyFont="1" applyFill="1" applyBorder="1" applyAlignment="1">
      <alignment vertical="center"/>
    </xf>
    <xf numFmtId="172" fontId="7" fillId="35" borderId="17" xfId="0" applyNumberFormat="1" applyFont="1" applyFill="1" applyBorder="1" applyAlignment="1">
      <alignment vertical="center"/>
    </xf>
    <xf numFmtId="172" fontId="7" fillId="35" borderId="20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0" fillId="0" borderId="14" xfId="0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wrapText="1"/>
    </xf>
    <xf numFmtId="0" fontId="12" fillId="0" borderId="26" xfId="0" applyFont="1" applyBorder="1" applyAlignment="1">
      <alignment wrapText="1"/>
    </xf>
    <xf numFmtId="0" fontId="7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2" fontId="7" fillId="0" borderId="13" xfId="0" applyNumberFormat="1" applyFont="1" applyFill="1" applyBorder="1" applyAlignment="1">
      <alignment vertical="center"/>
    </xf>
    <xf numFmtId="172" fontId="7" fillId="34" borderId="20" xfId="0" applyNumberFormat="1" applyFont="1" applyFill="1" applyBorder="1" applyAlignment="1">
      <alignment vertical="center"/>
    </xf>
    <xf numFmtId="172" fontId="7" fillId="0" borderId="0" xfId="0" applyNumberFormat="1" applyFont="1" applyAlignment="1">
      <alignment/>
    </xf>
    <xf numFmtId="172" fontId="7" fillId="34" borderId="17" xfId="0" applyNumberFormat="1" applyFont="1" applyFill="1" applyBorder="1" applyAlignment="1">
      <alignment/>
    </xf>
    <xf numFmtId="172" fontId="7" fillId="33" borderId="0" xfId="0" applyNumberFormat="1" applyFont="1" applyFill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26" xfId="0" applyNumberFormat="1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172" fontId="7" fillId="33" borderId="13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3" borderId="27" xfId="0" applyFont="1" applyFill="1" applyBorder="1" applyAlignment="1">
      <alignment horizontal="justify" wrapText="1"/>
    </xf>
    <xf numFmtId="0" fontId="7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14" fontId="7" fillId="33" borderId="14" xfId="0" applyNumberFormat="1" applyFont="1" applyFill="1" applyBorder="1" applyAlignment="1">
      <alignment/>
    </xf>
    <xf numFmtId="14" fontId="7" fillId="33" borderId="14" xfId="0" applyNumberFormat="1" applyFont="1" applyFill="1" applyBorder="1" applyAlignment="1">
      <alignment wrapText="1"/>
    </xf>
    <xf numFmtId="14" fontId="2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49" fontId="4" fillId="35" borderId="17" xfId="0" applyNumberFormat="1" applyFont="1" applyFill="1" applyBorder="1" applyAlignment="1">
      <alignment horizontal="center" vertical="center" wrapText="1"/>
    </xf>
    <xf numFmtId="49" fontId="4" fillId="35" borderId="26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43" applyNumberFormat="1" applyFont="1" applyFill="1" applyBorder="1" applyAlignment="1" applyProtection="1">
      <alignment horizontal="left" vertical="top" wrapText="1"/>
      <protection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2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26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tabSelected="1" zoomScale="75" zoomScaleNormal="75" zoomScaleSheetLayoutView="75" zoomScalePageLayoutView="75" workbookViewId="0" topLeftCell="A14">
      <selection activeCell="X48" sqref="X48"/>
    </sheetView>
  </sheetViews>
  <sheetFormatPr defaultColWidth="9.140625" defaultRowHeight="15"/>
  <cols>
    <col min="1" max="1" width="35.00390625" style="1" customWidth="1"/>
    <col min="2" max="2" width="6.57421875" style="2" customWidth="1"/>
    <col min="3" max="3" width="7.421875" style="1" customWidth="1"/>
    <col min="4" max="4" width="5.57421875" style="1" customWidth="1"/>
    <col min="5" max="5" width="6.28125" style="1" customWidth="1"/>
    <col min="6" max="6" width="7.28125" style="1" customWidth="1"/>
    <col min="7" max="7" width="5.57421875" style="1" customWidth="1"/>
    <col min="8" max="8" width="6.57421875" style="1" customWidth="1"/>
    <col min="9" max="9" width="7.00390625" style="1" customWidth="1"/>
    <col min="10" max="10" width="13.8515625" style="1" customWidth="1"/>
    <col min="11" max="11" width="6.28125" style="1" customWidth="1"/>
    <col min="12" max="12" width="6.421875" style="1" customWidth="1"/>
    <col min="13" max="13" width="7.140625" style="1" customWidth="1"/>
    <col min="14" max="14" width="6.421875" style="1" customWidth="1"/>
    <col min="15" max="15" width="7.140625" style="1" customWidth="1"/>
    <col min="16" max="16" width="5.8515625" style="1" customWidth="1"/>
    <col min="17" max="17" width="6.140625" style="1" customWidth="1"/>
    <col min="18" max="18" width="6.421875" style="1" customWidth="1"/>
    <col min="19" max="19" width="5.00390625" style="1" customWidth="1"/>
    <col min="20" max="20" width="5.28125" style="1" customWidth="1"/>
    <col min="21" max="21" width="6.8515625" style="1" customWidth="1"/>
    <col min="22" max="22" width="5.421875" style="1" customWidth="1"/>
    <col min="23" max="23" width="6.28125" style="1" customWidth="1"/>
    <col min="24" max="24" width="3.7109375" style="1" customWidth="1"/>
    <col min="25" max="25" width="4.28125" style="1" customWidth="1"/>
    <col min="26" max="26" width="3.140625" style="1" customWidth="1"/>
    <col min="27" max="27" width="4.7109375" style="1" customWidth="1"/>
    <col min="28" max="28" width="4.28125" style="1" customWidth="1"/>
    <col min="29" max="29" width="12.28125" style="1" customWidth="1"/>
    <col min="30" max="30" width="7.140625" style="1" customWidth="1"/>
    <col min="31" max="31" width="11.7109375" style="1" customWidth="1"/>
    <col min="32" max="32" width="6.28125" style="1" customWidth="1"/>
    <col min="33" max="33" width="8.140625" style="1" customWidth="1"/>
    <col min="34" max="34" width="10.57421875" style="21" customWidth="1"/>
    <col min="35" max="35" width="8.57421875" style="21" customWidth="1"/>
    <col min="36" max="36" width="9.140625" style="21" customWidth="1"/>
    <col min="37" max="37" width="8.7109375" style="21" customWidth="1"/>
    <col min="38" max="38" width="10.421875" style="21" customWidth="1"/>
    <col min="39" max="39" width="8.7109375" style="21" customWidth="1"/>
    <col min="40" max="40" width="8.8515625" style="1" customWidth="1"/>
    <col min="41" max="41" width="9.140625" style="1" customWidth="1"/>
    <col min="42" max="43" width="8.7109375" style="1" customWidth="1"/>
    <col min="44" max="44" width="8.8515625" style="1" customWidth="1"/>
    <col min="45" max="45" width="9.140625" style="99" customWidth="1"/>
    <col min="46" max="46" width="8.8515625" style="1" customWidth="1"/>
    <col min="47" max="49" width="9.140625" style="1" customWidth="1"/>
    <col min="50" max="51" width="9.140625" style="99" customWidth="1"/>
    <col min="52" max="52" width="9.140625" style="114" customWidth="1"/>
    <col min="53" max="16384" width="9.140625" style="1" customWidth="1"/>
  </cols>
  <sheetData>
    <row r="1" spans="45:52" ht="15" customHeight="1">
      <c r="AS1" s="159" t="s">
        <v>126</v>
      </c>
      <c r="AT1" s="159"/>
      <c r="AU1" s="159"/>
      <c r="AV1" s="159"/>
      <c r="AW1" s="159"/>
      <c r="AX1" s="159"/>
      <c r="AY1" s="159"/>
      <c r="AZ1" s="159"/>
    </row>
    <row r="2" spans="1:52" ht="33" customHeight="1">
      <c r="A2" s="158" t="s">
        <v>113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9"/>
      <c r="AT2" s="159"/>
      <c r="AU2" s="159"/>
      <c r="AV2" s="159"/>
      <c r="AW2" s="159"/>
      <c r="AX2" s="159"/>
      <c r="AY2" s="159"/>
      <c r="AZ2" s="159"/>
    </row>
    <row r="3" spans="45:52" ht="15">
      <c r="AS3" s="159"/>
      <c r="AT3" s="159"/>
      <c r="AU3" s="159"/>
      <c r="AV3" s="159"/>
      <c r="AW3" s="159"/>
      <c r="AX3" s="159"/>
      <c r="AY3" s="159"/>
      <c r="AZ3" s="159"/>
    </row>
    <row r="4" spans="1:52" ht="15">
      <c r="A4" s="158" t="s">
        <v>114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9"/>
      <c r="AT4" s="159"/>
      <c r="AU4" s="159"/>
      <c r="AV4" s="159"/>
      <c r="AW4" s="159"/>
      <c r="AX4" s="159"/>
      <c r="AY4" s="159"/>
      <c r="AZ4" s="159"/>
    </row>
    <row r="5" spans="1:52" ht="15">
      <c r="A5" s="4"/>
      <c r="AS5" s="159"/>
      <c r="AT5" s="159"/>
      <c r="AU5" s="159"/>
      <c r="AV5" s="159"/>
      <c r="AW5" s="159"/>
      <c r="AX5" s="159"/>
      <c r="AY5" s="159"/>
      <c r="AZ5" s="159"/>
    </row>
    <row r="6" spans="1:52" ht="15">
      <c r="A6" s="3" t="s">
        <v>10</v>
      </c>
      <c r="B6" s="108"/>
      <c r="C6" s="5"/>
      <c r="D6" s="5"/>
      <c r="E6" s="5"/>
      <c r="F6" s="5" t="s">
        <v>129</v>
      </c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AF6" s="1" t="s">
        <v>112</v>
      </c>
      <c r="AS6" s="159"/>
      <c r="AT6" s="159"/>
      <c r="AU6" s="159"/>
      <c r="AV6" s="159"/>
      <c r="AW6" s="159"/>
      <c r="AX6" s="159"/>
      <c r="AY6" s="159"/>
      <c r="AZ6" s="159"/>
    </row>
    <row r="7" spans="1:52" ht="15">
      <c r="A7" s="3" t="s">
        <v>127</v>
      </c>
      <c r="B7" s="108"/>
      <c r="C7" s="6"/>
      <c r="D7" s="6"/>
      <c r="E7" s="6"/>
      <c r="F7" s="6" t="s">
        <v>128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AS7" s="159"/>
      <c r="AT7" s="159"/>
      <c r="AU7" s="159"/>
      <c r="AV7" s="159"/>
      <c r="AW7" s="159"/>
      <c r="AX7" s="159"/>
      <c r="AY7" s="159"/>
      <c r="AZ7" s="159"/>
    </row>
    <row r="8" spans="1:52" ht="15">
      <c r="A8" s="3" t="s">
        <v>11</v>
      </c>
      <c r="AS8" s="159"/>
      <c r="AT8" s="159"/>
      <c r="AU8" s="159"/>
      <c r="AV8" s="159"/>
      <c r="AW8" s="159"/>
      <c r="AX8" s="159"/>
      <c r="AY8" s="159"/>
      <c r="AZ8" s="159"/>
    </row>
    <row r="9" ht="18" customHeight="1"/>
    <row r="10" spans="1:52" ht="18" customHeight="1">
      <c r="A10" s="208" t="s">
        <v>25</v>
      </c>
      <c r="B10" s="202" t="s">
        <v>26</v>
      </c>
      <c r="C10" s="131" t="s">
        <v>56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  <c r="AF10" s="177" t="s">
        <v>17</v>
      </c>
      <c r="AG10" s="211" t="s">
        <v>18</v>
      </c>
      <c r="AH10" s="180" t="s">
        <v>19</v>
      </c>
      <c r="AI10" s="181"/>
      <c r="AJ10" s="181"/>
      <c r="AK10" s="181"/>
      <c r="AL10" s="181"/>
      <c r="AM10" s="189"/>
      <c r="AN10" s="180" t="s">
        <v>50</v>
      </c>
      <c r="AO10" s="181"/>
      <c r="AP10" s="181"/>
      <c r="AQ10" s="181"/>
      <c r="AR10" s="181"/>
      <c r="AS10" s="189"/>
      <c r="AT10" s="180" t="s">
        <v>51</v>
      </c>
      <c r="AU10" s="181"/>
      <c r="AV10" s="189"/>
      <c r="AW10" s="180" t="s">
        <v>52</v>
      </c>
      <c r="AX10" s="181"/>
      <c r="AY10" s="181"/>
      <c r="AZ10" s="163" t="s">
        <v>24</v>
      </c>
    </row>
    <row r="11" spans="1:52" ht="18" customHeight="1">
      <c r="A11" s="209"/>
      <c r="B11" s="203"/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AF11" s="178"/>
      <c r="AG11" s="212"/>
      <c r="AH11" s="182"/>
      <c r="AI11" s="183"/>
      <c r="AJ11" s="183"/>
      <c r="AK11" s="183"/>
      <c r="AL11" s="183"/>
      <c r="AM11" s="191"/>
      <c r="AN11" s="182"/>
      <c r="AO11" s="183"/>
      <c r="AP11" s="183"/>
      <c r="AQ11" s="183"/>
      <c r="AR11" s="183"/>
      <c r="AS11" s="191"/>
      <c r="AT11" s="182"/>
      <c r="AU11" s="183"/>
      <c r="AV11" s="191"/>
      <c r="AW11" s="182"/>
      <c r="AX11" s="183"/>
      <c r="AY11" s="183"/>
      <c r="AZ11" s="164"/>
    </row>
    <row r="12" spans="1:52" ht="29.25" customHeight="1">
      <c r="A12" s="209"/>
      <c r="B12" s="203"/>
      <c r="C12" s="134" t="s">
        <v>38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28" t="s">
        <v>39</v>
      </c>
      <c r="X12" s="129"/>
      <c r="Y12" s="129"/>
      <c r="Z12" s="129"/>
      <c r="AA12" s="129"/>
      <c r="AB12" s="129"/>
      <c r="AC12" s="129"/>
      <c r="AD12" s="129"/>
      <c r="AE12" s="130"/>
      <c r="AF12" s="178"/>
      <c r="AG12" s="212"/>
      <c r="AH12" s="192"/>
      <c r="AI12" s="193"/>
      <c r="AJ12" s="193"/>
      <c r="AK12" s="193"/>
      <c r="AL12" s="193"/>
      <c r="AM12" s="194"/>
      <c r="AN12" s="192"/>
      <c r="AO12" s="193"/>
      <c r="AP12" s="193"/>
      <c r="AQ12" s="193"/>
      <c r="AR12" s="193"/>
      <c r="AS12" s="194"/>
      <c r="AT12" s="192"/>
      <c r="AU12" s="193"/>
      <c r="AV12" s="194"/>
      <c r="AW12" s="184"/>
      <c r="AX12" s="185"/>
      <c r="AY12" s="185"/>
      <c r="AZ12" s="164"/>
    </row>
    <row r="13" spans="1:52" ht="69.75" customHeight="1">
      <c r="A13" s="209"/>
      <c r="B13" s="203"/>
      <c r="C13" s="214" t="s">
        <v>20</v>
      </c>
      <c r="D13" s="215"/>
      <c r="E13" s="216"/>
      <c r="F13" s="134" t="s">
        <v>21</v>
      </c>
      <c r="G13" s="135"/>
      <c r="H13" s="135"/>
      <c r="I13" s="136"/>
      <c r="J13" s="134" t="s">
        <v>22</v>
      </c>
      <c r="K13" s="135"/>
      <c r="L13" s="136"/>
      <c r="M13" s="131" t="s">
        <v>40</v>
      </c>
      <c r="N13" s="132"/>
      <c r="O13" s="132"/>
      <c r="P13" s="133"/>
      <c r="Q13" s="134" t="s">
        <v>23</v>
      </c>
      <c r="R13" s="135"/>
      <c r="S13" s="135"/>
      <c r="T13" s="134" t="s">
        <v>41</v>
      </c>
      <c r="U13" s="135"/>
      <c r="V13" s="136"/>
      <c r="W13" s="134" t="s">
        <v>42</v>
      </c>
      <c r="X13" s="135"/>
      <c r="Y13" s="136"/>
      <c r="Z13" s="134" t="s">
        <v>43</v>
      </c>
      <c r="AA13" s="135"/>
      <c r="AB13" s="136"/>
      <c r="AC13" s="134" t="s">
        <v>130</v>
      </c>
      <c r="AD13" s="135"/>
      <c r="AE13" s="136"/>
      <c r="AF13" s="178"/>
      <c r="AG13" s="213"/>
      <c r="AH13" s="195" t="s">
        <v>65</v>
      </c>
      <c r="AI13" s="196"/>
      <c r="AJ13" s="152" t="s">
        <v>66</v>
      </c>
      <c r="AK13" s="155" t="s">
        <v>67</v>
      </c>
      <c r="AL13" s="195" t="s">
        <v>53</v>
      </c>
      <c r="AM13" s="199"/>
      <c r="AN13" s="180" t="s">
        <v>65</v>
      </c>
      <c r="AO13" s="186"/>
      <c r="AP13" s="152" t="s">
        <v>66</v>
      </c>
      <c r="AQ13" s="166" t="s">
        <v>67</v>
      </c>
      <c r="AR13" s="180" t="s">
        <v>53</v>
      </c>
      <c r="AS13" s="189"/>
      <c r="AT13" s="166" t="s">
        <v>83</v>
      </c>
      <c r="AU13" s="166" t="s">
        <v>84</v>
      </c>
      <c r="AV13" s="166" t="s">
        <v>85</v>
      </c>
      <c r="AW13" s="166" t="s">
        <v>83</v>
      </c>
      <c r="AX13" s="160" t="s">
        <v>84</v>
      </c>
      <c r="AY13" s="160" t="s">
        <v>85</v>
      </c>
      <c r="AZ13" s="164"/>
    </row>
    <row r="14" spans="1:52" ht="51" customHeight="1">
      <c r="A14" s="209"/>
      <c r="B14" s="203"/>
      <c r="C14" s="137" t="s">
        <v>44</v>
      </c>
      <c r="D14" s="137" t="s">
        <v>45</v>
      </c>
      <c r="E14" s="137" t="s">
        <v>46</v>
      </c>
      <c r="F14" s="137" t="s">
        <v>44</v>
      </c>
      <c r="G14" s="137" t="s">
        <v>45</v>
      </c>
      <c r="H14" s="137" t="s">
        <v>46</v>
      </c>
      <c r="I14" s="177" t="s">
        <v>47</v>
      </c>
      <c r="J14" s="137" t="s">
        <v>44</v>
      </c>
      <c r="K14" s="131" t="s">
        <v>48</v>
      </c>
      <c r="L14" s="137" t="s">
        <v>46</v>
      </c>
      <c r="M14" s="137" t="s">
        <v>44</v>
      </c>
      <c r="N14" s="131" t="s">
        <v>48</v>
      </c>
      <c r="O14" s="137" t="s">
        <v>46</v>
      </c>
      <c r="P14" s="177" t="s">
        <v>47</v>
      </c>
      <c r="Q14" s="137" t="s">
        <v>44</v>
      </c>
      <c r="R14" s="131" t="s">
        <v>48</v>
      </c>
      <c r="S14" s="177" t="s">
        <v>46</v>
      </c>
      <c r="T14" s="137" t="s">
        <v>44</v>
      </c>
      <c r="U14" s="131" t="s">
        <v>48</v>
      </c>
      <c r="V14" s="177" t="s">
        <v>46</v>
      </c>
      <c r="W14" s="137" t="s">
        <v>44</v>
      </c>
      <c r="X14" s="137" t="s">
        <v>45</v>
      </c>
      <c r="Y14" s="137" t="s">
        <v>46</v>
      </c>
      <c r="Z14" s="137" t="s">
        <v>44</v>
      </c>
      <c r="AA14" s="131" t="s">
        <v>48</v>
      </c>
      <c r="AB14" s="137" t="s">
        <v>46</v>
      </c>
      <c r="AC14" s="137" t="s">
        <v>44</v>
      </c>
      <c r="AD14" s="131" t="s">
        <v>48</v>
      </c>
      <c r="AE14" s="137" t="s">
        <v>46</v>
      </c>
      <c r="AF14" s="178"/>
      <c r="AG14" s="169" t="s">
        <v>49</v>
      </c>
      <c r="AH14" s="197"/>
      <c r="AI14" s="198"/>
      <c r="AJ14" s="153"/>
      <c r="AK14" s="156"/>
      <c r="AL14" s="200"/>
      <c r="AM14" s="201"/>
      <c r="AN14" s="187"/>
      <c r="AO14" s="188"/>
      <c r="AP14" s="153"/>
      <c r="AQ14" s="167"/>
      <c r="AR14" s="184"/>
      <c r="AS14" s="190"/>
      <c r="AT14" s="167"/>
      <c r="AU14" s="167"/>
      <c r="AV14" s="167"/>
      <c r="AW14" s="167"/>
      <c r="AX14" s="161"/>
      <c r="AY14" s="161"/>
      <c r="AZ14" s="164"/>
    </row>
    <row r="15" spans="1:52" ht="18" customHeight="1">
      <c r="A15" s="209"/>
      <c r="B15" s="203"/>
      <c r="C15" s="137"/>
      <c r="D15" s="137"/>
      <c r="E15" s="137"/>
      <c r="F15" s="137"/>
      <c r="G15" s="137"/>
      <c r="H15" s="137"/>
      <c r="I15" s="178"/>
      <c r="J15" s="137"/>
      <c r="K15" s="128"/>
      <c r="L15" s="137"/>
      <c r="M15" s="137"/>
      <c r="N15" s="128"/>
      <c r="O15" s="137"/>
      <c r="P15" s="178"/>
      <c r="Q15" s="137"/>
      <c r="R15" s="128"/>
      <c r="S15" s="178"/>
      <c r="T15" s="137"/>
      <c r="U15" s="128"/>
      <c r="V15" s="178"/>
      <c r="W15" s="137"/>
      <c r="X15" s="137"/>
      <c r="Y15" s="137"/>
      <c r="Z15" s="137"/>
      <c r="AA15" s="128"/>
      <c r="AB15" s="137"/>
      <c r="AC15" s="137"/>
      <c r="AD15" s="128"/>
      <c r="AE15" s="137"/>
      <c r="AF15" s="178"/>
      <c r="AG15" s="169"/>
      <c r="AH15" s="155" t="s">
        <v>54</v>
      </c>
      <c r="AI15" s="155" t="s">
        <v>55</v>
      </c>
      <c r="AJ15" s="153"/>
      <c r="AK15" s="156"/>
      <c r="AL15" s="205" t="s">
        <v>68</v>
      </c>
      <c r="AM15" s="205" t="s">
        <v>69</v>
      </c>
      <c r="AN15" s="170" t="s">
        <v>54</v>
      </c>
      <c r="AO15" s="166" t="s">
        <v>55</v>
      </c>
      <c r="AP15" s="153"/>
      <c r="AQ15" s="167"/>
      <c r="AR15" s="170" t="s">
        <v>68</v>
      </c>
      <c r="AS15" s="173" t="s">
        <v>69</v>
      </c>
      <c r="AT15" s="167"/>
      <c r="AU15" s="167"/>
      <c r="AV15" s="167"/>
      <c r="AW15" s="167"/>
      <c r="AX15" s="161"/>
      <c r="AY15" s="161"/>
      <c r="AZ15" s="164"/>
    </row>
    <row r="16" spans="1:52" ht="18" customHeight="1">
      <c r="A16" s="209"/>
      <c r="B16" s="203"/>
      <c r="C16" s="137"/>
      <c r="D16" s="137"/>
      <c r="E16" s="137"/>
      <c r="F16" s="137"/>
      <c r="G16" s="137"/>
      <c r="H16" s="137"/>
      <c r="I16" s="178"/>
      <c r="J16" s="137"/>
      <c r="K16" s="128"/>
      <c r="L16" s="137"/>
      <c r="M16" s="137"/>
      <c r="N16" s="128"/>
      <c r="O16" s="137"/>
      <c r="P16" s="178"/>
      <c r="Q16" s="137"/>
      <c r="R16" s="128"/>
      <c r="S16" s="178"/>
      <c r="T16" s="137"/>
      <c r="U16" s="128"/>
      <c r="V16" s="178"/>
      <c r="W16" s="137"/>
      <c r="X16" s="137"/>
      <c r="Y16" s="137"/>
      <c r="Z16" s="137"/>
      <c r="AA16" s="128"/>
      <c r="AB16" s="137"/>
      <c r="AC16" s="137"/>
      <c r="AD16" s="128"/>
      <c r="AE16" s="137"/>
      <c r="AF16" s="178"/>
      <c r="AG16" s="169"/>
      <c r="AH16" s="156"/>
      <c r="AI16" s="156"/>
      <c r="AJ16" s="153"/>
      <c r="AK16" s="156"/>
      <c r="AL16" s="206"/>
      <c r="AM16" s="206"/>
      <c r="AN16" s="171"/>
      <c r="AO16" s="167"/>
      <c r="AP16" s="153"/>
      <c r="AQ16" s="167"/>
      <c r="AR16" s="171"/>
      <c r="AS16" s="174"/>
      <c r="AT16" s="167"/>
      <c r="AU16" s="167"/>
      <c r="AV16" s="167"/>
      <c r="AW16" s="167"/>
      <c r="AX16" s="161"/>
      <c r="AY16" s="161"/>
      <c r="AZ16" s="164"/>
    </row>
    <row r="17" spans="1:52" ht="18" customHeight="1">
      <c r="A17" s="209"/>
      <c r="B17" s="203"/>
      <c r="C17" s="137"/>
      <c r="D17" s="137"/>
      <c r="E17" s="137"/>
      <c r="F17" s="137"/>
      <c r="G17" s="137"/>
      <c r="H17" s="137"/>
      <c r="I17" s="178"/>
      <c r="J17" s="137"/>
      <c r="K17" s="128"/>
      <c r="L17" s="137"/>
      <c r="M17" s="137"/>
      <c r="N17" s="128"/>
      <c r="O17" s="137"/>
      <c r="P17" s="178"/>
      <c r="Q17" s="137"/>
      <c r="R17" s="128"/>
      <c r="S17" s="178"/>
      <c r="T17" s="137"/>
      <c r="U17" s="128"/>
      <c r="V17" s="178"/>
      <c r="W17" s="137"/>
      <c r="X17" s="137"/>
      <c r="Y17" s="137"/>
      <c r="Z17" s="137"/>
      <c r="AA17" s="128"/>
      <c r="AB17" s="137"/>
      <c r="AC17" s="137"/>
      <c r="AD17" s="128"/>
      <c r="AE17" s="137"/>
      <c r="AF17" s="178"/>
      <c r="AG17" s="169"/>
      <c r="AH17" s="156"/>
      <c r="AI17" s="156"/>
      <c r="AJ17" s="153"/>
      <c r="AK17" s="156"/>
      <c r="AL17" s="206"/>
      <c r="AM17" s="206"/>
      <c r="AN17" s="171"/>
      <c r="AO17" s="167"/>
      <c r="AP17" s="153"/>
      <c r="AQ17" s="167"/>
      <c r="AR17" s="171"/>
      <c r="AS17" s="174"/>
      <c r="AT17" s="167"/>
      <c r="AU17" s="167"/>
      <c r="AV17" s="167"/>
      <c r="AW17" s="167"/>
      <c r="AX17" s="161"/>
      <c r="AY17" s="161"/>
      <c r="AZ17" s="164"/>
    </row>
    <row r="18" spans="1:52" ht="18" customHeight="1">
      <c r="A18" s="209"/>
      <c r="B18" s="203"/>
      <c r="C18" s="137"/>
      <c r="D18" s="137"/>
      <c r="E18" s="137"/>
      <c r="F18" s="137"/>
      <c r="G18" s="137"/>
      <c r="H18" s="137"/>
      <c r="I18" s="178"/>
      <c r="J18" s="137"/>
      <c r="K18" s="128"/>
      <c r="L18" s="137"/>
      <c r="M18" s="137"/>
      <c r="N18" s="128"/>
      <c r="O18" s="137"/>
      <c r="P18" s="178"/>
      <c r="Q18" s="137"/>
      <c r="R18" s="128"/>
      <c r="S18" s="178"/>
      <c r="T18" s="137"/>
      <c r="U18" s="128"/>
      <c r="V18" s="178"/>
      <c r="W18" s="137"/>
      <c r="X18" s="137"/>
      <c r="Y18" s="137"/>
      <c r="Z18" s="137"/>
      <c r="AA18" s="128"/>
      <c r="AB18" s="137"/>
      <c r="AC18" s="137"/>
      <c r="AD18" s="128"/>
      <c r="AE18" s="137"/>
      <c r="AF18" s="178"/>
      <c r="AG18" s="169"/>
      <c r="AH18" s="156"/>
      <c r="AI18" s="156"/>
      <c r="AJ18" s="153"/>
      <c r="AK18" s="156"/>
      <c r="AL18" s="206"/>
      <c r="AM18" s="206"/>
      <c r="AN18" s="171"/>
      <c r="AO18" s="167"/>
      <c r="AP18" s="153"/>
      <c r="AQ18" s="167"/>
      <c r="AR18" s="171"/>
      <c r="AS18" s="174"/>
      <c r="AT18" s="167"/>
      <c r="AU18" s="167"/>
      <c r="AV18" s="167"/>
      <c r="AW18" s="167"/>
      <c r="AX18" s="161"/>
      <c r="AY18" s="161"/>
      <c r="AZ18" s="164"/>
    </row>
    <row r="19" spans="1:52" ht="18" customHeight="1">
      <c r="A19" s="210"/>
      <c r="B19" s="204"/>
      <c r="C19" s="137"/>
      <c r="D19" s="137"/>
      <c r="E19" s="137"/>
      <c r="F19" s="137"/>
      <c r="G19" s="137"/>
      <c r="H19" s="137"/>
      <c r="I19" s="179"/>
      <c r="J19" s="137"/>
      <c r="K19" s="138"/>
      <c r="L19" s="137"/>
      <c r="M19" s="137"/>
      <c r="N19" s="138"/>
      <c r="O19" s="137"/>
      <c r="P19" s="179"/>
      <c r="Q19" s="137"/>
      <c r="R19" s="138"/>
      <c r="S19" s="179"/>
      <c r="T19" s="137"/>
      <c r="U19" s="138"/>
      <c r="V19" s="179"/>
      <c r="W19" s="137"/>
      <c r="X19" s="137"/>
      <c r="Y19" s="137"/>
      <c r="Z19" s="137"/>
      <c r="AA19" s="138"/>
      <c r="AB19" s="137"/>
      <c r="AC19" s="137"/>
      <c r="AD19" s="138"/>
      <c r="AE19" s="137"/>
      <c r="AF19" s="179"/>
      <c r="AG19" s="169"/>
      <c r="AH19" s="157"/>
      <c r="AI19" s="157"/>
      <c r="AJ19" s="154"/>
      <c r="AK19" s="157"/>
      <c r="AL19" s="207"/>
      <c r="AM19" s="207"/>
      <c r="AN19" s="172"/>
      <c r="AO19" s="168"/>
      <c r="AP19" s="154"/>
      <c r="AQ19" s="168"/>
      <c r="AR19" s="172"/>
      <c r="AS19" s="175"/>
      <c r="AT19" s="168"/>
      <c r="AU19" s="168"/>
      <c r="AV19" s="168"/>
      <c r="AW19" s="168"/>
      <c r="AX19" s="162"/>
      <c r="AY19" s="162"/>
      <c r="AZ19" s="165"/>
    </row>
    <row r="20" spans="1:52" ht="18" customHeight="1">
      <c r="A20" s="26">
        <v>1</v>
      </c>
      <c r="B20" s="27" t="s">
        <v>27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  <c r="H20" s="28">
        <v>8</v>
      </c>
      <c r="I20" s="28">
        <v>9</v>
      </c>
      <c r="J20" s="28">
        <v>10</v>
      </c>
      <c r="K20" s="28">
        <v>11</v>
      </c>
      <c r="L20" s="28">
        <v>12</v>
      </c>
      <c r="M20" s="28">
        <v>13</v>
      </c>
      <c r="N20" s="28">
        <v>14</v>
      </c>
      <c r="O20" s="28">
        <v>15</v>
      </c>
      <c r="P20" s="28">
        <v>16</v>
      </c>
      <c r="Q20" s="69">
        <v>17</v>
      </c>
      <c r="R20" s="69">
        <v>18</v>
      </c>
      <c r="S20" s="69">
        <v>19</v>
      </c>
      <c r="T20" s="69">
        <v>20</v>
      </c>
      <c r="U20" s="69">
        <v>21</v>
      </c>
      <c r="V20" s="69">
        <v>22</v>
      </c>
      <c r="W20" s="69">
        <v>23</v>
      </c>
      <c r="X20" s="28">
        <v>24</v>
      </c>
      <c r="Y20" s="28">
        <v>25</v>
      </c>
      <c r="Z20" s="28">
        <v>26</v>
      </c>
      <c r="AA20" s="28">
        <v>27</v>
      </c>
      <c r="AB20" s="28">
        <v>28</v>
      </c>
      <c r="AC20" s="28">
        <v>29</v>
      </c>
      <c r="AD20" s="28">
        <v>30</v>
      </c>
      <c r="AE20" s="28">
        <v>31</v>
      </c>
      <c r="AF20" s="28">
        <v>32</v>
      </c>
      <c r="AG20" s="28">
        <v>33</v>
      </c>
      <c r="AH20" s="28">
        <v>34</v>
      </c>
      <c r="AI20" s="28">
        <v>35</v>
      </c>
      <c r="AJ20" s="28">
        <v>36</v>
      </c>
      <c r="AK20" s="28">
        <v>37</v>
      </c>
      <c r="AL20" s="28">
        <v>38</v>
      </c>
      <c r="AM20" s="28">
        <v>39</v>
      </c>
      <c r="AN20" s="28">
        <v>40</v>
      </c>
      <c r="AO20" s="28">
        <v>41</v>
      </c>
      <c r="AP20" s="28">
        <v>42</v>
      </c>
      <c r="AQ20" s="28">
        <v>43</v>
      </c>
      <c r="AR20" s="28">
        <v>44</v>
      </c>
      <c r="AS20" s="28">
        <v>45</v>
      </c>
      <c r="AT20" s="28">
        <v>46</v>
      </c>
      <c r="AU20" s="28">
        <v>47</v>
      </c>
      <c r="AV20" s="28">
        <v>48</v>
      </c>
      <c r="AW20" s="28">
        <v>49</v>
      </c>
      <c r="AX20" s="28">
        <v>50</v>
      </c>
      <c r="AY20" s="28">
        <v>51</v>
      </c>
      <c r="AZ20" s="28">
        <v>52</v>
      </c>
    </row>
    <row r="21" spans="1:52" ht="90">
      <c r="A21" s="7" t="s">
        <v>13</v>
      </c>
      <c r="B21" s="8">
        <v>4900</v>
      </c>
      <c r="C21" s="9" t="s">
        <v>33</v>
      </c>
      <c r="D21" s="9" t="s">
        <v>33</v>
      </c>
      <c r="E21" s="9" t="s">
        <v>33</v>
      </c>
      <c r="F21" s="9" t="s">
        <v>33</v>
      </c>
      <c r="G21" s="9" t="s">
        <v>33</v>
      </c>
      <c r="H21" s="9" t="s">
        <v>33</v>
      </c>
      <c r="I21" s="9" t="s">
        <v>33</v>
      </c>
      <c r="J21" s="9" t="s">
        <v>33</v>
      </c>
      <c r="K21" s="9" t="s">
        <v>33</v>
      </c>
      <c r="L21" s="9" t="s">
        <v>33</v>
      </c>
      <c r="M21" s="9" t="s">
        <v>33</v>
      </c>
      <c r="N21" s="9" t="s">
        <v>33</v>
      </c>
      <c r="O21" s="9" t="s">
        <v>33</v>
      </c>
      <c r="P21" s="9" t="s">
        <v>33</v>
      </c>
      <c r="Q21" s="10" t="s">
        <v>33</v>
      </c>
      <c r="R21" s="10" t="s">
        <v>33</v>
      </c>
      <c r="S21" s="10" t="s">
        <v>33</v>
      </c>
      <c r="T21" s="10" t="s">
        <v>33</v>
      </c>
      <c r="U21" s="10" t="s">
        <v>33</v>
      </c>
      <c r="V21" s="10" t="s">
        <v>33</v>
      </c>
      <c r="W21" s="10" t="s">
        <v>33</v>
      </c>
      <c r="X21" s="9" t="s">
        <v>33</v>
      </c>
      <c r="Y21" s="9" t="s">
        <v>33</v>
      </c>
      <c r="Z21" s="9" t="s">
        <v>33</v>
      </c>
      <c r="AA21" s="9" t="s">
        <v>33</v>
      </c>
      <c r="AB21" s="9" t="s">
        <v>33</v>
      </c>
      <c r="AC21" s="9" t="s">
        <v>33</v>
      </c>
      <c r="AD21" s="9" t="s">
        <v>33</v>
      </c>
      <c r="AE21" s="9" t="s">
        <v>33</v>
      </c>
      <c r="AF21" s="9" t="s">
        <v>33</v>
      </c>
      <c r="AG21" s="9" t="s">
        <v>33</v>
      </c>
      <c r="AH21" s="34">
        <f>+AH22</f>
        <v>29661.4</v>
      </c>
      <c r="AI21" s="34">
        <f aca="true" t="shared" si="0" ref="AH21:AW22">+AI22</f>
        <v>26927.9</v>
      </c>
      <c r="AJ21" s="79">
        <f t="shared" si="0"/>
        <v>18143.800000000003</v>
      </c>
      <c r="AK21" s="34">
        <f>AK22</f>
        <v>22260.37</v>
      </c>
      <c r="AL21" s="37">
        <f>+AL22</f>
        <v>24486.407</v>
      </c>
      <c r="AM21" s="34">
        <f t="shared" si="0"/>
        <v>26935.047700000006</v>
      </c>
      <c r="AN21" s="37">
        <f t="shared" si="0"/>
        <v>28228.9</v>
      </c>
      <c r="AO21" s="37">
        <f t="shared" si="0"/>
        <v>25574.83</v>
      </c>
      <c r="AP21" s="84">
        <f t="shared" si="0"/>
        <v>16545</v>
      </c>
      <c r="AQ21" s="37">
        <f t="shared" si="0"/>
        <v>17204.5</v>
      </c>
      <c r="AR21" s="56">
        <f t="shared" si="0"/>
        <v>18924.947</v>
      </c>
      <c r="AS21" s="56">
        <f t="shared" si="0"/>
        <v>10994.631700000002</v>
      </c>
      <c r="AT21" s="34">
        <f t="shared" si="0"/>
        <v>27796.399999999998</v>
      </c>
      <c r="AU21" s="34">
        <f t="shared" si="0"/>
        <v>20787.7</v>
      </c>
      <c r="AV21" s="34">
        <f>+AV22</f>
        <v>22866.47</v>
      </c>
      <c r="AW21" s="34">
        <f t="shared" si="0"/>
        <v>25769.7</v>
      </c>
      <c r="AX21" s="37">
        <f>+AX22</f>
        <v>16944.146999999997</v>
      </c>
      <c r="AY21" s="37">
        <f>+AY22</f>
        <v>18697.2517</v>
      </c>
      <c r="AZ21" s="115"/>
    </row>
    <row r="22" spans="1:52" ht="87" customHeight="1">
      <c r="A22" s="7" t="s">
        <v>14</v>
      </c>
      <c r="B22" s="8">
        <v>4901</v>
      </c>
      <c r="C22" s="9" t="s">
        <v>33</v>
      </c>
      <c r="D22" s="9" t="s">
        <v>33</v>
      </c>
      <c r="E22" s="9" t="s">
        <v>33</v>
      </c>
      <c r="F22" s="9" t="s">
        <v>33</v>
      </c>
      <c r="G22" s="9" t="s">
        <v>33</v>
      </c>
      <c r="H22" s="9" t="s">
        <v>33</v>
      </c>
      <c r="I22" s="9" t="s">
        <v>33</v>
      </c>
      <c r="J22" s="9" t="s">
        <v>33</v>
      </c>
      <c r="K22" s="9" t="s">
        <v>33</v>
      </c>
      <c r="L22" s="9" t="s">
        <v>33</v>
      </c>
      <c r="M22" s="9" t="s">
        <v>33</v>
      </c>
      <c r="N22" s="9" t="s">
        <v>33</v>
      </c>
      <c r="O22" s="9" t="s">
        <v>33</v>
      </c>
      <c r="P22" s="9" t="s">
        <v>33</v>
      </c>
      <c r="Q22" s="10" t="s">
        <v>33</v>
      </c>
      <c r="R22" s="10" t="s">
        <v>33</v>
      </c>
      <c r="S22" s="10" t="s">
        <v>33</v>
      </c>
      <c r="T22" s="10" t="s">
        <v>33</v>
      </c>
      <c r="U22" s="10" t="s">
        <v>33</v>
      </c>
      <c r="V22" s="10" t="s">
        <v>33</v>
      </c>
      <c r="W22" s="10" t="s">
        <v>33</v>
      </c>
      <c r="X22" s="9" t="s">
        <v>33</v>
      </c>
      <c r="Y22" s="9" t="s">
        <v>33</v>
      </c>
      <c r="Z22" s="9" t="s">
        <v>33</v>
      </c>
      <c r="AA22" s="9" t="s">
        <v>33</v>
      </c>
      <c r="AB22" s="9" t="s">
        <v>33</v>
      </c>
      <c r="AC22" s="9" t="s">
        <v>33</v>
      </c>
      <c r="AD22" s="9" t="s">
        <v>33</v>
      </c>
      <c r="AE22" s="9" t="s">
        <v>33</v>
      </c>
      <c r="AF22" s="9" t="s">
        <v>33</v>
      </c>
      <c r="AG22" s="9" t="s">
        <v>33</v>
      </c>
      <c r="AH22" s="34">
        <f t="shared" si="0"/>
        <v>29661.4</v>
      </c>
      <c r="AI22" s="34">
        <f>+AI23</f>
        <v>26927.9</v>
      </c>
      <c r="AJ22" s="79">
        <f t="shared" si="0"/>
        <v>18143.800000000003</v>
      </c>
      <c r="AK22" s="34">
        <f t="shared" si="0"/>
        <v>22260.37</v>
      </c>
      <c r="AL22" s="37">
        <f>+AL23</f>
        <v>24486.407</v>
      </c>
      <c r="AM22" s="34">
        <f aca="true" t="shared" si="1" ref="AM22:AS22">+AM23</f>
        <v>26935.047700000006</v>
      </c>
      <c r="AN22" s="37">
        <f t="shared" si="1"/>
        <v>28228.9</v>
      </c>
      <c r="AO22" s="37">
        <f t="shared" si="1"/>
        <v>25574.83</v>
      </c>
      <c r="AP22" s="84">
        <f t="shared" si="1"/>
        <v>16545</v>
      </c>
      <c r="AQ22" s="37">
        <f t="shared" si="1"/>
        <v>17204.5</v>
      </c>
      <c r="AR22" s="56">
        <f t="shared" si="1"/>
        <v>18924.947</v>
      </c>
      <c r="AS22" s="56">
        <f t="shared" si="1"/>
        <v>10994.631700000002</v>
      </c>
      <c r="AT22" s="34">
        <f>+AT23</f>
        <v>27796.399999999998</v>
      </c>
      <c r="AU22" s="34">
        <f>+AU23</f>
        <v>20787.7</v>
      </c>
      <c r="AV22" s="34">
        <f t="shared" si="0"/>
        <v>22866.47</v>
      </c>
      <c r="AW22" s="34">
        <f t="shared" si="0"/>
        <v>25769.7</v>
      </c>
      <c r="AX22" s="37">
        <f>+AX23</f>
        <v>16944.146999999997</v>
      </c>
      <c r="AY22" s="37">
        <f>+AY23</f>
        <v>18697.2517</v>
      </c>
      <c r="AZ22" s="115"/>
    </row>
    <row r="23" spans="1:52" ht="58.5" customHeight="1">
      <c r="A23" s="7" t="s">
        <v>35</v>
      </c>
      <c r="B23" s="8">
        <v>4902</v>
      </c>
      <c r="C23" s="9" t="s">
        <v>33</v>
      </c>
      <c r="D23" s="9" t="s">
        <v>33</v>
      </c>
      <c r="E23" s="9" t="s">
        <v>33</v>
      </c>
      <c r="F23" s="9" t="s">
        <v>33</v>
      </c>
      <c r="G23" s="9" t="s">
        <v>33</v>
      </c>
      <c r="H23" s="9" t="s">
        <v>33</v>
      </c>
      <c r="I23" s="9" t="s">
        <v>33</v>
      </c>
      <c r="J23" s="9" t="s">
        <v>33</v>
      </c>
      <c r="K23" s="9" t="s">
        <v>33</v>
      </c>
      <c r="L23" s="9" t="s">
        <v>33</v>
      </c>
      <c r="M23" s="9" t="s">
        <v>33</v>
      </c>
      <c r="N23" s="9" t="s">
        <v>33</v>
      </c>
      <c r="O23" s="9" t="s">
        <v>33</v>
      </c>
      <c r="P23" s="9" t="s">
        <v>33</v>
      </c>
      <c r="Q23" s="10" t="s">
        <v>33</v>
      </c>
      <c r="R23" s="10" t="s">
        <v>33</v>
      </c>
      <c r="S23" s="10" t="s">
        <v>33</v>
      </c>
      <c r="T23" s="10" t="s">
        <v>33</v>
      </c>
      <c r="U23" s="10" t="s">
        <v>33</v>
      </c>
      <c r="V23" s="10" t="s">
        <v>33</v>
      </c>
      <c r="W23" s="10" t="s">
        <v>33</v>
      </c>
      <c r="X23" s="9" t="s">
        <v>33</v>
      </c>
      <c r="Y23" s="9" t="s">
        <v>33</v>
      </c>
      <c r="Z23" s="9" t="s">
        <v>33</v>
      </c>
      <c r="AA23" s="9" t="s">
        <v>33</v>
      </c>
      <c r="AB23" s="9" t="s">
        <v>33</v>
      </c>
      <c r="AC23" s="9" t="s">
        <v>33</v>
      </c>
      <c r="AD23" s="9" t="s">
        <v>33</v>
      </c>
      <c r="AE23" s="9" t="s">
        <v>33</v>
      </c>
      <c r="AF23" s="9" t="s">
        <v>33</v>
      </c>
      <c r="AG23" s="9" t="s">
        <v>33</v>
      </c>
      <c r="AH23" s="37">
        <f>AH25+AH26+AH27+AH28+AH29+AH30+AH31</f>
        <v>29661.4</v>
      </c>
      <c r="AI23" s="37">
        <f>AI25+AI26+AI28+AI29+AI30+AI31+AI27</f>
        <v>26927.9</v>
      </c>
      <c r="AJ23" s="84">
        <f>AJ25+AJ26+AJ27+AJ28+AJ29+AJ30+AJ31</f>
        <v>18143.800000000003</v>
      </c>
      <c r="AK23" s="97">
        <f>AK25+AK26+AK27+AK28+AK29+AK30+AK31</f>
        <v>22260.37</v>
      </c>
      <c r="AL23" s="97">
        <f>AL25+AL26+AL27+AL28+AL29+AL30+AL31</f>
        <v>24486.407</v>
      </c>
      <c r="AM23" s="37">
        <f aca="true" t="shared" si="2" ref="AM23:AS23">SUM(AM25:AM31)</f>
        <v>26935.047700000006</v>
      </c>
      <c r="AN23" s="37">
        <f t="shared" si="2"/>
        <v>28228.9</v>
      </c>
      <c r="AO23" s="37">
        <f t="shared" si="2"/>
        <v>25574.83</v>
      </c>
      <c r="AP23" s="84">
        <f t="shared" si="2"/>
        <v>16545</v>
      </c>
      <c r="AQ23" s="37">
        <f t="shared" si="2"/>
        <v>17204.5</v>
      </c>
      <c r="AR23" s="56">
        <f t="shared" si="2"/>
        <v>18924.947</v>
      </c>
      <c r="AS23" s="56">
        <f t="shared" si="2"/>
        <v>10994.631700000002</v>
      </c>
      <c r="AT23" s="34">
        <f aca="true" t="shared" si="3" ref="AT23:AY23">SUM(AT25:AT31)</f>
        <v>27796.399999999998</v>
      </c>
      <c r="AU23" s="34">
        <f t="shared" si="3"/>
        <v>20787.7</v>
      </c>
      <c r="AV23" s="34">
        <f t="shared" si="3"/>
        <v>22866.47</v>
      </c>
      <c r="AW23" s="34">
        <f t="shared" si="3"/>
        <v>25769.7</v>
      </c>
      <c r="AX23" s="37">
        <f t="shared" si="3"/>
        <v>16944.146999999997</v>
      </c>
      <c r="AY23" s="37">
        <f t="shared" si="3"/>
        <v>18697.2517</v>
      </c>
      <c r="AZ23" s="115"/>
    </row>
    <row r="24" spans="1:52" ht="19.5" customHeight="1">
      <c r="A24" s="31" t="s">
        <v>12</v>
      </c>
      <c r="B24" s="13"/>
      <c r="C24" s="141" t="s">
        <v>7</v>
      </c>
      <c r="D24" s="143" t="s">
        <v>115</v>
      </c>
      <c r="E24" s="143" t="s">
        <v>8</v>
      </c>
      <c r="F24" s="141" t="s">
        <v>70</v>
      </c>
      <c r="G24" s="143" t="s">
        <v>71</v>
      </c>
      <c r="H24" s="143" t="s">
        <v>8</v>
      </c>
      <c r="I24" s="14"/>
      <c r="J24" s="41"/>
      <c r="K24" s="41"/>
      <c r="L24" s="41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26" t="s">
        <v>138</v>
      </c>
      <c r="AD24" s="14"/>
      <c r="AE24" s="14"/>
      <c r="AF24" s="14"/>
      <c r="AG24" s="14"/>
      <c r="AH24" s="14"/>
      <c r="AI24" s="14"/>
      <c r="AJ24" s="80"/>
      <c r="AK24" s="14"/>
      <c r="AL24" s="14"/>
      <c r="AM24" s="14"/>
      <c r="AN24" s="14"/>
      <c r="AO24" s="14"/>
      <c r="AP24" s="80"/>
      <c r="AQ24" s="14"/>
      <c r="AR24" s="59"/>
      <c r="AS24" s="100"/>
      <c r="AT24" s="14"/>
      <c r="AU24" s="14"/>
      <c r="AV24" s="14"/>
      <c r="AW24" s="14"/>
      <c r="AX24" s="36"/>
      <c r="AY24" s="36"/>
      <c r="AZ24" s="116"/>
    </row>
    <row r="25" spans="1:52" ht="264" customHeight="1">
      <c r="A25" s="32" t="s">
        <v>57</v>
      </c>
      <c r="B25" s="15">
        <v>4905</v>
      </c>
      <c r="C25" s="142"/>
      <c r="D25" s="144"/>
      <c r="E25" s="144"/>
      <c r="F25" s="150"/>
      <c r="G25" s="144"/>
      <c r="H25" s="144"/>
      <c r="I25" s="16"/>
      <c r="J25" s="29"/>
      <c r="K25" s="29"/>
      <c r="L25" s="29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27"/>
      <c r="AD25" s="16"/>
      <c r="AE25" s="16"/>
      <c r="AF25" s="16"/>
      <c r="AG25" s="54" t="s">
        <v>94</v>
      </c>
      <c r="AH25" s="33">
        <v>7396.5</v>
      </c>
      <c r="AI25" s="33">
        <v>6223.9</v>
      </c>
      <c r="AJ25" s="81">
        <v>1350</v>
      </c>
      <c r="AK25" s="33">
        <f aca="true" t="shared" si="4" ref="AK25:AM29">+AJ25*1.1</f>
        <v>1485.0000000000002</v>
      </c>
      <c r="AL25" s="33">
        <f t="shared" si="4"/>
        <v>1633.5000000000005</v>
      </c>
      <c r="AM25" s="35">
        <f t="shared" si="4"/>
        <v>1796.8500000000006</v>
      </c>
      <c r="AN25" s="33">
        <v>7396.5</v>
      </c>
      <c r="AO25" s="33">
        <v>6223.9</v>
      </c>
      <c r="AP25" s="81">
        <v>1350</v>
      </c>
      <c r="AQ25" s="33">
        <f>+AP25*1.1</f>
        <v>1485.0000000000002</v>
      </c>
      <c r="AR25" s="60">
        <f>+AQ25*1.1</f>
        <v>1633.5000000000005</v>
      </c>
      <c r="AS25" s="55">
        <f>+AR25*1.1</f>
        <v>1796.8500000000006</v>
      </c>
      <c r="AT25" s="33">
        <v>6223.9</v>
      </c>
      <c r="AU25" s="33">
        <v>1350</v>
      </c>
      <c r="AV25" s="33">
        <f aca="true" t="shared" si="5" ref="AV25:AV30">+AU25*1.1</f>
        <v>1485.0000000000002</v>
      </c>
      <c r="AW25" s="33">
        <v>6223.9</v>
      </c>
      <c r="AX25" s="35">
        <v>1350</v>
      </c>
      <c r="AY25" s="35">
        <f>+AX25*1.1</f>
        <v>1485.0000000000002</v>
      </c>
      <c r="AZ25" s="113" t="s">
        <v>122</v>
      </c>
    </row>
    <row r="26" spans="1:52" ht="301.5" customHeight="1">
      <c r="A26" s="32" t="s">
        <v>58</v>
      </c>
      <c r="B26" s="87">
        <v>4906</v>
      </c>
      <c r="C26" s="29" t="s">
        <v>7</v>
      </c>
      <c r="D26" s="54" t="s">
        <v>115</v>
      </c>
      <c r="E26" s="53" t="s">
        <v>8</v>
      </c>
      <c r="F26" s="52" t="s">
        <v>70</v>
      </c>
      <c r="G26" s="53" t="s">
        <v>71</v>
      </c>
      <c r="H26" s="53" t="s">
        <v>8</v>
      </c>
      <c r="I26" s="54"/>
      <c r="J26" s="54" t="s">
        <v>72</v>
      </c>
      <c r="K26" s="29"/>
      <c r="L26" s="33">
        <v>2006</v>
      </c>
      <c r="M26" s="8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30" t="s">
        <v>142</v>
      </c>
      <c r="AD26" s="16"/>
      <c r="AE26" s="122">
        <v>40940</v>
      </c>
      <c r="AF26" s="16"/>
      <c r="AG26" s="54" t="s">
        <v>96</v>
      </c>
      <c r="AH26" s="33">
        <v>200</v>
      </c>
      <c r="AI26" s="33">
        <v>93.8</v>
      </c>
      <c r="AJ26" s="82">
        <v>1000</v>
      </c>
      <c r="AK26" s="50">
        <f t="shared" si="4"/>
        <v>1100</v>
      </c>
      <c r="AL26" s="50">
        <f t="shared" si="4"/>
        <v>1210</v>
      </c>
      <c r="AM26" s="50">
        <f t="shared" si="4"/>
        <v>1331</v>
      </c>
      <c r="AN26" s="50">
        <v>185</v>
      </c>
      <c r="AO26" s="33">
        <v>78.8</v>
      </c>
      <c r="AP26" s="81">
        <v>1000</v>
      </c>
      <c r="AQ26" s="33">
        <v>100</v>
      </c>
      <c r="AR26" s="58">
        <f aca="true" t="shared" si="6" ref="AR26:AS28">+AQ26*1.1</f>
        <v>110.00000000000001</v>
      </c>
      <c r="AS26" s="56">
        <f t="shared" si="6"/>
        <v>121.00000000000003</v>
      </c>
      <c r="AT26" s="33">
        <v>93.8</v>
      </c>
      <c r="AU26" s="50">
        <v>1000</v>
      </c>
      <c r="AV26" s="50">
        <f t="shared" si="5"/>
        <v>1100</v>
      </c>
      <c r="AW26" s="33">
        <v>78.8</v>
      </c>
      <c r="AX26" s="102"/>
      <c r="AY26" s="35">
        <v>100</v>
      </c>
      <c r="AZ26" s="113" t="s">
        <v>123</v>
      </c>
    </row>
    <row r="27" spans="1:52" ht="236.25" customHeight="1">
      <c r="A27" s="32" t="s">
        <v>59</v>
      </c>
      <c r="B27" s="15">
        <v>4908</v>
      </c>
      <c r="C27" s="29" t="s">
        <v>7</v>
      </c>
      <c r="D27" s="54" t="s">
        <v>115</v>
      </c>
      <c r="E27" s="54"/>
      <c r="F27" s="52" t="s">
        <v>70</v>
      </c>
      <c r="G27" s="53" t="s">
        <v>71</v>
      </c>
      <c r="H27" s="53" t="s">
        <v>8</v>
      </c>
      <c r="I27" s="33"/>
      <c r="J27" s="54" t="s">
        <v>73</v>
      </c>
      <c r="K27" s="54" t="s">
        <v>74</v>
      </c>
      <c r="L27" s="54" t="s">
        <v>75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30" t="s">
        <v>137</v>
      </c>
      <c r="AD27" s="16"/>
      <c r="AE27" s="16"/>
      <c r="AF27" s="16"/>
      <c r="AG27" s="71" t="s">
        <v>95</v>
      </c>
      <c r="AH27" s="33">
        <v>5573.4</v>
      </c>
      <c r="AI27" s="33">
        <v>5294.9</v>
      </c>
      <c r="AJ27" s="81">
        <v>5161.7</v>
      </c>
      <c r="AK27" s="35">
        <f t="shared" si="4"/>
        <v>5677.87</v>
      </c>
      <c r="AL27" s="35">
        <f t="shared" si="4"/>
        <v>6245.657</v>
      </c>
      <c r="AM27" s="35">
        <f t="shared" si="4"/>
        <v>6870.222700000001</v>
      </c>
      <c r="AN27" s="33">
        <f>+AH27-391.6-216</f>
        <v>4965.799999999999</v>
      </c>
      <c r="AO27" s="33">
        <f>+AI27-390.7-216</f>
        <v>4688.2</v>
      </c>
      <c r="AP27" s="81">
        <f>+AJ27-171</f>
        <v>4990.7</v>
      </c>
      <c r="AQ27" s="33">
        <f>+AP27*1.1</f>
        <v>5489.77</v>
      </c>
      <c r="AR27" s="58">
        <f>+AQ27*1.1</f>
        <v>6038.747000000001</v>
      </c>
      <c r="AS27" s="56">
        <f t="shared" si="6"/>
        <v>6642.6217000000015</v>
      </c>
      <c r="AT27" s="33">
        <v>5294.9</v>
      </c>
      <c r="AU27" s="33">
        <v>5087.7</v>
      </c>
      <c r="AV27" s="35">
        <f t="shared" si="5"/>
        <v>5596.47</v>
      </c>
      <c r="AW27" s="33">
        <f>+AQ27-390.7-216</f>
        <v>4883.070000000001</v>
      </c>
      <c r="AX27" s="35">
        <f>+AR27-191</f>
        <v>5847.747000000001</v>
      </c>
      <c r="AY27" s="35">
        <f>+AX27*1.1</f>
        <v>6432.521700000002</v>
      </c>
      <c r="AZ27" s="113" t="s">
        <v>124</v>
      </c>
    </row>
    <row r="28" spans="1:52" ht="237" customHeight="1">
      <c r="A28" s="32" t="s">
        <v>60</v>
      </c>
      <c r="B28" s="15">
        <v>4909</v>
      </c>
      <c r="C28" s="54" t="s">
        <v>7</v>
      </c>
      <c r="D28" s="54" t="s">
        <v>115</v>
      </c>
      <c r="E28" s="53" t="s">
        <v>8</v>
      </c>
      <c r="F28" s="52" t="s">
        <v>70</v>
      </c>
      <c r="G28" s="53" t="s">
        <v>71</v>
      </c>
      <c r="H28" s="53"/>
      <c r="I28" s="33"/>
      <c r="J28" s="33"/>
      <c r="K28" s="33"/>
      <c r="L28" s="33"/>
      <c r="M28" s="54"/>
      <c r="N28" s="33"/>
      <c r="O28" s="53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30" t="s">
        <v>137</v>
      </c>
      <c r="AD28" s="16"/>
      <c r="AE28" s="122">
        <v>40892</v>
      </c>
      <c r="AF28" s="16"/>
      <c r="AG28" s="54">
        <v>1102</v>
      </c>
      <c r="AH28" s="33">
        <v>2213.5</v>
      </c>
      <c r="AI28" s="33">
        <v>1985.7</v>
      </c>
      <c r="AJ28" s="83">
        <v>950</v>
      </c>
      <c r="AK28" s="35">
        <f t="shared" si="4"/>
        <v>1045</v>
      </c>
      <c r="AL28" s="33">
        <f t="shared" si="4"/>
        <v>1149.5</v>
      </c>
      <c r="AM28" s="33">
        <f t="shared" si="4"/>
        <v>1264.45</v>
      </c>
      <c r="AN28" s="33">
        <v>1608.5</v>
      </c>
      <c r="AO28" s="33">
        <v>1503.69</v>
      </c>
      <c r="AP28" s="83">
        <f>AJ28-550</f>
        <v>400</v>
      </c>
      <c r="AQ28" s="33">
        <f>+AP28*1.1</f>
        <v>440.00000000000006</v>
      </c>
      <c r="AR28" s="58">
        <f t="shared" si="6"/>
        <v>484.0000000000001</v>
      </c>
      <c r="AS28" s="56">
        <f t="shared" si="6"/>
        <v>532.4000000000002</v>
      </c>
      <c r="AT28" s="33">
        <v>1985.7</v>
      </c>
      <c r="AU28" s="35">
        <v>950</v>
      </c>
      <c r="AV28" s="35">
        <f t="shared" si="5"/>
        <v>1045</v>
      </c>
      <c r="AW28" s="35">
        <v>1503.69</v>
      </c>
      <c r="AX28" s="35">
        <v>800</v>
      </c>
      <c r="AY28" s="35">
        <f>+AX28*1.1</f>
        <v>880.0000000000001</v>
      </c>
      <c r="AZ28" s="113" t="s">
        <v>122</v>
      </c>
    </row>
    <row r="29" spans="1:52" ht="369.75" customHeight="1">
      <c r="A29" s="32" t="s">
        <v>61</v>
      </c>
      <c r="B29" s="15">
        <v>4911</v>
      </c>
      <c r="C29" s="53" t="s">
        <v>7</v>
      </c>
      <c r="D29" s="53" t="s">
        <v>115</v>
      </c>
      <c r="E29" s="53" t="s">
        <v>8</v>
      </c>
      <c r="F29" s="52" t="s">
        <v>70</v>
      </c>
      <c r="G29" s="53" t="s">
        <v>71</v>
      </c>
      <c r="H29" s="53" t="s">
        <v>8</v>
      </c>
      <c r="I29" s="16"/>
      <c r="J29" s="54"/>
      <c r="K29" s="54"/>
      <c r="L29" s="5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30" t="s">
        <v>143</v>
      </c>
      <c r="AD29" s="16"/>
      <c r="AE29" s="16" t="s">
        <v>144</v>
      </c>
      <c r="AF29" s="16"/>
      <c r="AG29" s="71" t="s">
        <v>97</v>
      </c>
      <c r="AH29" s="35">
        <v>13848</v>
      </c>
      <c r="AI29" s="35">
        <v>12947.5</v>
      </c>
      <c r="AJ29" s="83">
        <v>9222.1</v>
      </c>
      <c r="AK29" s="35">
        <v>12446.5</v>
      </c>
      <c r="AL29" s="35">
        <f t="shared" si="4"/>
        <v>13691.150000000001</v>
      </c>
      <c r="AM29" s="35">
        <f t="shared" si="4"/>
        <v>15060.265000000003</v>
      </c>
      <c r="AN29" s="35">
        <v>14073.1</v>
      </c>
      <c r="AO29" s="35">
        <v>13080.24</v>
      </c>
      <c r="AP29" s="83">
        <v>8394.3</v>
      </c>
      <c r="AQ29" s="33">
        <f>+AP29*1.1</f>
        <v>9233.73</v>
      </c>
      <c r="AR29" s="60">
        <v>10157.1</v>
      </c>
      <c r="AS29" s="55">
        <v>1350</v>
      </c>
      <c r="AT29" s="35">
        <v>13816</v>
      </c>
      <c r="AU29" s="35">
        <f>11015+925</f>
        <v>11940</v>
      </c>
      <c r="AV29" s="35">
        <f t="shared" si="5"/>
        <v>13134.000000000002</v>
      </c>
      <c r="AW29" s="35">
        <v>13080.24</v>
      </c>
      <c r="AX29" s="35">
        <v>8494.3</v>
      </c>
      <c r="AY29" s="35">
        <f>+AX29*1.1</f>
        <v>9343.73</v>
      </c>
      <c r="AZ29" s="113" t="s">
        <v>123</v>
      </c>
    </row>
    <row r="30" spans="1:52" ht="267.75">
      <c r="A30" s="32" t="s">
        <v>62</v>
      </c>
      <c r="B30" s="15">
        <v>4913</v>
      </c>
      <c r="C30" s="53" t="s">
        <v>7</v>
      </c>
      <c r="D30" s="53" t="s">
        <v>116</v>
      </c>
      <c r="E30" s="53" t="s">
        <v>8</v>
      </c>
      <c r="F30" s="52" t="s">
        <v>70</v>
      </c>
      <c r="G30" s="53" t="s">
        <v>71</v>
      </c>
      <c r="H30" s="53" t="s">
        <v>8</v>
      </c>
      <c r="I30" s="3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72" t="s">
        <v>98</v>
      </c>
      <c r="AH30" s="33"/>
      <c r="AI30" s="33"/>
      <c r="AJ30" s="83">
        <v>10</v>
      </c>
      <c r="AK30" s="33">
        <f aca="true" t="shared" si="7" ref="AK30:AM31">+AJ30*1.1</f>
        <v>11</v>
      </c>
      <c r="AL30" s="33">
        <f t="shared" si="7"/>
        <v>12.100000000000001</v>
      </c>
      <c r="AM30" s="35">
        <f t="shared" si="7"/>
        <v>13.310000000000002</v>
      </c>
      <c r="AN30" s="16"/>
      <c r="AO30" s="16"/>
      <c r="AP30" s="83">
        <v>10</v>
      </c>
      <c r="AQ30" s="33">
        <f>+AP30*1.1</f>
        <v>11</v>
      </c>
      <c r="AR30" s="33">
        <f>+AQ30*1.1</f>
        <v>12.100000000000001</v>
      </c>
      <c r="AS30" s="35">
        <f>+AR30*1.1</f>
        <v>13.310000000000002</v>
      </c>
      <c r="AT30" s="33"/>
      <c r="AU30" s="35">
        <v>10</v>
      </c>
      <c r="AV30" s="33">
        <f t="shared" si="5"/>
        <v>11</v>
      </c>
      <c r="AW30" s="16"/>
      <c r="AX30" s="35">
        <v>10</v>
      </c>
      <c r="AY30" s="35">
        <f>+AX30*1.1</f>
        <v>11</v>
      </c>
      <c r="AZ30" s="113" t="s">
        <v>123</v>
      </c>
    </row>
    <row r="31" spans="1:52" ht="184.5" customHeight="1">
      <c r="A31" s="32" t="s">
        <v>63</v>
      </c>
      <c r="B31" s="15">
        <v>4914</v>
      </c>
      <c r="C31" s="30" t="s">
        <v>7</v>
      </c>
      <c r="D31" s="30" t="s">
        <v>116</v>
      </c>
      <c r="E31" s="30" t="s">
        <v>8</v>
      </c>
      <c r="F31" s="42" t="s">
        <v>86</v>
      </c>
      <c r="G31" s="30">
        <v>761</v>
      </c>
      <c r="H31" s="30" t="s">
        <v>87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30" t="s">
        <v>131</v>
      </c>
      <c r="AD31" s="16"/>
      <c r="AE31" s="123">
        <v>42886</v>
      </c>
      <c r="AF31" s="16"/>
      <c r="AG31" s="33" t="s">
        <v>99</v>
      </c>
      <c r="AH31" s="35">
        <v>430</v>
      </c>
      <c r="AI31" s="33">
        <v>382.1</v>
      </c>
      <c r="AJ31" s="83">
        <v>450</v>
      </c>
      <c r="AK31" s="35">
        <f>+AJ31*1.1</f>
        <v>495.00000000000006</v>
      </c>
      <c r="AL31" s="35">
        <f t="shared" si="7"/>
        <v>544.5000000000001</v>
      </c>
      <c r="AM31" s="35">
        <f t="shared" si="7"/>
        <v>598.9500000000002</v>
      </c>
      <c r="AN31" s="57"/>
      <c r="AO31" s="57"/>
      <c r="AP31" s="81">
        <v>400</v>
      </c>
      <c r="AQ31" s="33">
        <v>445</v>
      </c>
      <c r="AR31" s="60">
        <f>+AQ31*1.1</f>
        <v>489.50000000000006</v>
      </c>
      <c r="AS31" s="55">
        <f>+AR31*1.1</f>
        <v>538.4500000000002</v>
      </c>
      <c r="AT31" s="33">
        <v>382.1</v>
      </c>
      <c r="AU31" s="33">
        <v>450</v>
      </c>
      <c r="AV31" s="35">
        <f>+AU31*1.1</f>
        <v>495.00000000000006</v>
      </c>
      <c r="AW31" s="16"/>
      <c r="AX31" s="35">
        <v>442.1</v>
      </c>
      <c r="AY31" s="35">
        <v>445</v>
      </c>
      <c r="AZ31" s="113" t="s">
        <v>122</v>
      </c>
    </row>
    <row r="32" spans="1:52" ht="195">
      <c r="A32" s="7" t="s">
        <v>36</v>
      </c>
      <c r="B32" s="8">
        <v>5000</v>
      </c>
      <c r="C32" s="9" t="s">
        <v>33</v>
      </c>
      <c r="D32" s="9" t="s">
        <v>33</v>
      </c>
      <c r="E32" s="9" t="s">
        <v>33</v>
      </c>
      <c r="F32" s="9" t="s">
        <v>33</v>
      </c>
      <c r="G32" s="9" t="s">
        <v>33</v>
      </c>
      <c r="H32" s="9" t="s">
        <v>33</v>
      </c>
      <c r="I32" s="9" t="s">
        <v>33</v>
      </c>
      <c r="J32" s="9" t="s">
        <v>33</v>
      </c>
      <c r="K32" s="9" t="s">
        <v>33</v>
      </c>
      <c r="L32" s="9" t="s">
        <v>33</v>
      </c>
      <c r="M32" s="9" t="s">
        <v>33</v>
      </c>
      <c r="N32" s="9" t="s">
        <v>33</v>
      </c>
      <c r="O32" s="9" t="s">
        <v>33</v>
      </c>
      <c r="P32" s="9" t="s">
        <v>33</v>
      </c>
      <c r="Q32" s="10" t="s">
        <v>33</v>
      </c>
      <c r="R32" s="10" t="s">
        <v>33</v>
      </c>
      <c r="S32" s="10" t="s">
        <v>33</v>
      </c>
      <c r="T32" s="10" t="s">
        <v>33</v>
      </c>
      <c r="U32" s="10" t="s">
        <v>33</v>
      </c>
      <c r="V32" s="10" t="s">
        <v>33</v>
      </c>
      <c r="W32" s="10" t="s">
        <v>33</v>
      </c>
      <c r="X32" s="9" t="s">
        <v>33</v>
      </c>
      <c r="Y32" s="9" t="s">
        <v>33</v>
      </c>
      <c r="Z32" s="9" t="s">
        <v>33</v>
      </c>
      <c r="AA32" s="9" t="s">
        <v>33</v>
      </c>
      <c r="AB32" s="9" t="s">
        <v>33</v>
      </c>
      <c r="AC32" s="9"/>
      <c r="AD32" s="9"/>
      <c r="AE32" s="9"/>
      <c r="AF32" s="9" t="s">
        <v>33</v>
      </c>
      <c r="AG32" s="9" t="s">
        <v>33</v>
      </c>
      <c r="AH32" s="37">
        <f>SUM(AH33:AH38)</f>
        <v>19349.708000000002</v>
      </c>
      <c r="AI32" s="37">
        <f>SUM(AI33:AI38)</f>
        <v>16977.43</v>
      </c>
      <c r="AJ32" s="84">
        <f>SUM(AJ33:AJ38)</f>
        <v>11901.14</v>
      </c>
      <c r="AK32" s="37">
        <f>SUM(AK33:AK38)</f>
        <v>12098.514000000001</v>
      </c>
      <c r="AL32" s="37">
        <v>13306.8</v>
      </c>
      <c r="AM32" s="37">
        <f>+AL32*1.1</f>
        <v>14637.48</v>
      </c>
      <c r="AN32" s="37">
        <f>SUM(AN33:AN38)</f>
        <v>10708.75</v>
      </c>
      <c r="AO32" s="37">
        <f>SUM(AO33:AO38)</f>
        <v>8337.964</v>
      </c>
      <c r="AP32" s="84">
        <f>SUM(AP33:AP38)</f>
        <v>6973.999999999999</v>
      </c>
      <c r="AQ32" s="37">
        <f>SUM(AQ33:AQ38)</f>
        <v>7669.799999999999</v>
      </c>
      <c r="AR32" s="60">
        <f>+AQ32*1.1</f>
        <v>8436.78</v>
      </c>
      <c r="AS32" s="55">
        <v>11611</v>
      </c>
      <c r="AT32" s="37">
        <f aca="true" t="shared" si="8" ref="AT32:AY32">SUM(AT33:AT38)</f>
        <v>16370.630000000001</v>
      </c>
      <c r="AU32" s="37">
        <f t="shared" si="8"/>
        <v>11891.456</v>
      </c>
      <c r="AV32" s="37">
        <f t="shared" si="8"/>
        <v>13079.001600000001</v>
      </c>
      <c r="AW32" s="37">
        <f t="shared" si="8"/>
        <v>8337.964</v>
      </c>
      <c r="AX32" s="37">
        <f t="shared" si="8"/>
        <v>6533.509999999999</v>
      </c>
      <c r="AY32" s="37">
        <f t="shared" si="8"/>
        <v>7185.261</v>
      </c>
      <c r="AZ32" s="120" t="s">
        <v>124</v>
      </c>
    </row>
    <row r="33" spans="1:52" ht="241.5" customHeight="1">
      <c r="A33" s="32" t="s">
        <v>9</v>
      </c>
      <c r="B33" s="15">
        <v>5003</v>
      </c>
      <c r="C33" s="52" t="s">
        <v>70</v>
      </c>
      <c r="D33" s="53" t="s">
        <v>71</v>
      </c>
      <c r="E33" s="53" t="s">
        <v>8</v>
      </c>
      <c r="F33" s="68"/>
      <c r="G33" s="53"/>
      <c r="H33" s="53"/>
      <c r="I33" s="10"/>
      <c r="J33" s="29"/>
      <c r="K33" s="54"/>
      <c r="L33" s="5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25" t="s">
        <v>136</v>
      </c>
      <c r="AD33" s="10"/>
      <c r="AE33" s="124">
        <v>41627</v>
      </c>
      <c r="AF33" s="10"/>
      <c r="AG33" s="35" t="s">
        <v>100</v>
      </c>
      <c r="AH33" s="35">
        <v>8372.6</v>
      </c>
      <c r="AI33" s="35">
        <v>7375.5</v>
      </c>
      <c r="AJ33" s="83">
        <v>5529.4</v>
      </c>
      <c r="AK33" s="35">
        <v>5091.2</v>
      </c>
      <c r="AL33" s="35">
        <f aca="true" t="shared" si="9" ref="AK33:AM34">+AK33*1.1</f>
        <v>5600.320000000001</v>
      </c>
      <c r="AM33" s="35">
        <f t="shared" si="9"/>
        <v>6160.352000000001</v>
      </c>
      <c r="AN33" s="35">
        <v>7765.8</v>
      </c>
      <c r="AO33" s="35">
        <v>6768.7</v>
      </c>
      <c r="AP33" s="83">
        <v>4628.4</v>
      </c>
      <c r="AQ33" s="35">
        <f aca="true" t="shared" si="10" ref="AQ33:AR37">+AP33*1.1</f>
        <v>5091.24</v>
      </c>
      <c r="AR33" s="55">
        <f t="shared" si="10"/>
        <v>5600.3640000000005</v>
      </c>
      <c r="AS33" s="55">
        <v>8494.3</v>
      </c>
      <c r="AT33" s="35">
        <v>6768.7</v>
      </c>
      <c r="AU33" s="35">
        <f>4192.87+435.5</f>
        <v>4628.37</v>
      </c>
      <c r="AV33" s="35">
        <f>+AU33*1.1</f>
        <v>5091.207</v>
      </c>
      <c r="AW33" s="35">
        <v>6768.7</v>
      </c>
      <c r="AX33" s="35">
        <v>4192.87</v>
      </c>
      <c r="AY33" s="35">
        <f>+AX33*1.1</f>
        <v>4612.157</v>
      </c>
      <c r="AZ33" s="113" t="s">
        <v>122</v>
      </c>
    </row>
    <row r="34" spans="1:52" ht="261" customHeight="1">
      <c r="A34" s="32" t="s">
        <v>64</v>
      </c>
      <c r="B34" s="15">
        <v>5004</v>
      </c>
      <c r="C34" s="42" t="s">
        <v>70</v>
      </c>
      <c r="D34" s="53" t="s">
        <v>71</v>
      </c>
      <c r="E34" s="53" t="s">
        <v>8</v>
      </c>
      <c r="F34" s="29" t="s">
        <v>88</v>
      </c>
      <c r="G34" s="53">
        <v>600</v>
      </c>
      <c r="H34" s="53" t="s">
        <v>89</v>
      </c>
      <c r="I34" s="16"/>
      <c r="J34" s="29"/>
      <c r="K34" s="29"/>
      <c r="L34" s="29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30" t="s">
        <v>132</v>
      </c>
      <c r="AD34" s="16"/>
      <c r="AE34" s="16" t="s">
        <v>133</v>
      </c>
      <c r="AF34" s="16"/>
      <c r="AG34" s="33" t="s">
        <v>101</v>
      </c>
      <c r="AH34" s="35">
        <v>9853.8</v>
      </c>
      <c r="AI34" s="35">
        <v>8551.2</v>
      </c>
      <c r="AJ34" s="83">
        <v>5209.5</v>
      </c>
      <c r="AK34" s="35">
        <f t="shared" si="9"/>
        <v>5730.450000000001</v>
      </c>
      <c r="AL34" s="35">
        <f t="shared" si="9"/>
        <v>6303.495000000002</v>
      </c>
      <c r="AM34" s="35">
        <f t="shared" si="9"/>
        <v>6933.844500000003</v>
      </c>
      <c r="AN34" s="35">
        <v>1917.95</v>
      </c>
      <c r="AO34" s="35">
        <v>615.35</v>
      </c>
      <c r="AP34" s="83">
        <f>+AJ34-3936.1</f>
        <v>1273.4</v>
      </c>
      <c r="AQ34" s="33">
        <f t="shared" si="10"/>
        <v>1400.7400000000002</v>
      </c>
      <c r="AR34" s="60">
        <f t="shared" si="10"/>
        <v>1540.8140000000003</v>
      </c>
      <c r="AS34" s="55">
        <f>+AR34*1.1</f>
        <v>1694.8954000000006</v>
      </c>
      <c r="AT34" s="35">
        <v>8551.2</v>
      </c>
      <c r="AU34" s="35">
        <f>5209.55+896.296</f>
        <v>6105.8460000000005</v>
      </c>
      <c r="AV34" s="35">
        <f>+AU34*1.1</f>
        <v>6716.430600000001</v>
      </c>
      <c r="AW34" s="35">
        <v>615.35</v>
      </c>
      <c r="AX34" s="35">
        <v>1273.44</v>
      </c>
      <c r="AY34" s="35">
        <f>+AX34*1.1</f>
        <v>1400.784</v>
      </c>
      <c r="AZ34" s="113" t="s">
        <v>125</v>
      </c>
    </row>
    <row r="35" spans="1:52" ht="182.25" customHeight="1">
      <c r="A35" s="61" t="s">
        <v>0</v>
      </c>
      <c r="B35" s="62">
        <v>5006</v>
      </c>
      <c r="C35" s="65" t="s">
        <v>70</v>
      </c>
      <c r="D35" s="66" t="s">
        <v>71</v>
      </c>
      <c r="E35" s="66" t="s">
        <v>8</v>
      </c>
      <c r="F35" s="63"/>
      <c r="G35" s="64"/>
      <c r="H35" s="64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64" t="s">
        <v>145</v>
      </c>
      <c r="AD35" s="57"/>
      <c r="AE35" s="57"/>
      <c r="AF35" s="57"/>
      <c r="AG35" s="60" t="s">
        <v>102</v>
      </c>
      <c r="AH35" s="57"/>
      <c r="AI35" s="57"/>
      <c r="AJ35" s="83">
        <v>10</v>
      </c>
      <c r="AK35" s="55">
        <f aca="true" t="shared" si="11" ref="AK35:AM37">+AJ35*1.1</f>
        <v>11</v>
      </c>
      <c r="AL35" s="55">
        <f t="shared" si="11"/>
        <v>12.100000000000001</v>
      </c>
      <c r="AM35" s="55">
        <f t="shared" si="11"/>
        <v>13.310000000000002</v>
      </c>
      <c r="AN35" s="55"/>
      <c r="AO35" s="55"/>
      <c r="AP35" s="83">
        <v>10</v>
      </c>
      <c r="AQ35" s="55">
        <f t="shared" si="10"/>
        <v>11</v>
      </c>
      <c r="AR35" s="55">
        <f t="shared" si="10"/>
        <v>12.100000000000001</v>
      </c>
      <c r="AS35" s="55">
        <f>+AR35*1.1</f>
        <v>13.310000000000002</v>
      </c>
      <c r="AT35" s="57"/>
      <c r="AU35" s="55">
        <v>10</v>
      </c>
      <c r="AV35" s="55">
        <f>+AU35*1.1</f>
        <v>11</v>
      </c>
      <c r="AW35" s="57"/>
      <c r="AX35" s="55">
        <v>10</v>
      </c>
      <c r="AY35" s="55">
        <v>11</v>
      </c>
      <c r="AZ35" s="121" t="s">
        <v>122</v>
      </c>
    </row>
    <row r="36" spans="1:52" ht="281.25" customHeight="1">
      <c r="A36" s="32" t="s">
        <v>1</v>
      </c>
      <c r="B36" s="15">
        <v>5008</v>
      </c>
      <c r="C36" s="42" t="s">
        <v>70</v>
      </c>
      <c r="D36" s="53" t="s">
        <v>71</v>
      </c>
      <c r="E36" s="53" t="s">
        <v>8</v>
      </c>
      <c r="F36" s="42" t="s">
        <v>90</v>
      </c>
      <c r="G36" s="53">
        <v>1522</v>
      </c>
      <c r="H36" s="53" t="s">
        <v>91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33" t="s">
        <v>102</v>
      </c>
      <c r="AH36" s="16"/>
      <c r="AI36" s="16"/>
      <c r="AJ36" s="83">
        <v>60</v>
      </c>
      <c r="AK36" s="35">
        <f t="shared" si="11"/>
        <v>66</v>
      </c>
      <c r="AL36" s="35">
        <f t="shared" si="11"/>
        <v>72.60000000000001</v>
      </c>
      <c r="AM36" s="35">
        <f t="shared" si="11"/>
        <v>79.86000000000001</v>
      </c>
      <c r="AN36" s="16"/>
      <c r="AO36" s="16"/>
      <c r="AP36" s="83">
        <v>60</v>
      </c>
      <c r="AQ36" s="35">
        <f t="shared" si="10"/>
        <v>66</v>
      </c>
      <c r="AR36" s="55">
        <f t="shared" si="10"/>
        <v>72.60000000000001</v>
      </c>
      <c r="AS36" s="55">
        <f>+AR36*1.1</f>
        <v>79.86000000000001</v>
      </c>
      <c r="AT36" s="16"/>
      <c r="AU36" s="35">
        <v>60</v>
      </c>
      <c r="AV36" s="35">
        <f>+AU36*1.1</f>
        <v>66</v>
      </c>
      <c r="AW36" s="16"/>
      <c r="AX36" s="35">
        <v>60</v>
      </c>
      <c r="AY36" s="35">
        <f>+AX36*1.1</f>
        <v>66</v>
      </c>
      <c r="AZ36" s="121" t="s">
        <v>122</v>
      </c>
    </row>
    <row r="37" spans="1:52" ht="211.5" customHeight="1">
      <c r="A37" s="32" t="s">
        <v>2</v>
      </c>
      <c r="B37" s="15">
        <v>5009</v>
      </c>
      <c r="C37" s="68" t="s">
        <v>70</v>
      </c>
      <c r="D37" s="53" t="s">
        <v>71</v>
      </c>
      <c r="E37" s="53" t="s">
        <v>8</v>
      </c>
      <c r="F37" s="52"/>
      <c r="G37" s="53"/>
      <c r="H37" s="53"/>
      <c r="I37" s="33"/>
      <c r="J37" s="54"/>
      <c r="K37" s="54"/>
      <c r="L37" s="5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30" t="s">
        <v>137</v>
      </c>
      <c r="AD37" s="16"/>
      <c r="AE37" s="122">
        <v>40892</v>
      </c>
      <c r="AF37" s="16"/>
      <c r="AG37" s="33" t="s">
        <v>95</v>
      </c>
      <c r="AH37" s="35">
        <v>1107.308</v>
      </c>
      <c r="AI37" s="35">
        <v>1050.73</v>
      </c>
      <c r="AJ37" s="83">
        <v>1076.24</v>
      </c>
      <c r="AK37" s="35">
        <f t="shared" si="11"/>
        <v>1183.864</v>
      </c>
      <c r="AL37" s="35">
        <f t="shared" si="11"/>
        <v>1302.2504000000001</v>
      </c>
      <c r="AM37" s="35">
        <f t="shared" si="11"/>
        <v>1432.4754400000002</v>
      </c>
      <c r="AN37" s="33">
        <f>1107.3-82-16.3</f>
        <v>1009</v>
      </c>
      <c r="AO37" s="35">
        <f>1050.7-80.486-16.3</f>
        <v>953.9140000000001</v>
      </c>
      <c r="AP37" s="81">
        <f>1076.2-90</f>
        <v>986.2</v>
      </c>
      <c r="AQ37" s="33">
        <f t="shared" si="10"/>
        <v>1084.8200000000002</v>
      </c>
      <c r="AR37" s="55">
        <f t="shared" si="10"/>
        <v>1193.3020000000004</v>
      </c>
      <c r="AS37" s="55">
        <f>+AR37*1.1</f>
        <v>1312.6322000000005</v>
      </c>
      <c r="AT37" s="35">
        <v>1050.73</v>
      </c>
      <c r="AU37" s="35">
        <v>1071.24</v>
      </c>
      <c r="AV37" s="35">
        <f>+AU37*1.1</f>
        <v>1178.364</v>
      </c>
      <c r="AW37" s="35">
        <f>1050.7-80.486-16.3</f>
        <v>953.9140000000001</v>
      </c>
      <c r="AX37" s="35">
        <f>1071.2-90</f>
        <v>981.2</v>
      </c>
      <c r="AY37" s="35">
        <f>+AX37*1.1</f>
        <v>1079.3200000000002</v>
      </c>
      <c r="AZ37" s="113" t="s">
        <v>124</v>
      </c>
    </row>
    <row r="38" spans="1:52" ht="224.25" customHeight="1">
      <c r="A38" s="32" t="s">
        <v>3</v>
      </c>
      <c r="B38" s="15">
        <v>5016</v>
      </c>
      <c r="C38" s="16"/>
      <c r="D38" s="16"/>
      <c r="E38" s="16"/>
      <c r="F38" s="42" t="s">
        <v>70</v>
      </c>
      <c r="G38" s="30" t="s">
        <v>71</v>
      </c>
      <c r="H38" s="30" t="s">
        <v>8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30" t="s">
        <v>134</v>
      </c>
      <c r="AD38" s="16"/>
      <c r="AE38" s="16" t="s">
        <v>135</v>
      </c>
      <c r="AF38" s="16"/>
      <c r="AG38" s="33" t="s">
        <v>97</v>
      </c>
      <c r="AH38" s="35">
        <v>16</v>
      </c>
      <c r="AI38" s="35"/>
      <c r="AJ38" s="83">
        <v>16</v>
      </c>
      <c r="AK38" s="35">
        <v>16</v>
      </c>
      <c r="AL38" s="35">
        <v>16</v>
      </c>
      <c r="AM38" s="35">
        <v>16</v>
      </c>
      <c r="AN38" s="35">
        <v>16</v>
      </c>
      <c r="AO38" s="35"/>
      <c r="AP38" s="83">
        <v>16</v>
      </c>
      <c r="AQ38" s="35">
        <v>16</v>
      </c>
      <c r="AR38" s="55">
        <v>16</v>
      </c>
      <c r="AS38" s="55">
        <v>16</v>
      </c>
      <c r="AT38" s="35"/>
      <c r="AU38" s="35">
        <v>16</v>
      </c>
      <c r="AV38" s="35">
        <v>16</v>
      </c>
      <c r="AW38" s="35"/>
      <c r="AX38" s="35">
        <v>16</v>
      </c>
      <c r="AY38" s="35">
        <v>16</v>
      </c>
      <c r="AZ38" s="113" t="s">
        <v>123</v>
      </c>
    </row>
    <row r="39" spans="1:52" ht="163.5" customHeight="1">
      <c r="A39" s="7" t="s">
        <v>37</v>
      </c>
      <c r="B39" s="8">
        <v>5200</v>
      </c>
      <c r="C39" s="9" t="s">
        <v>33</v>
      </c>
      <c r="D39" s="9" t="s">
        <v>33</v>
      </c>
      <c r="E39" s="9" t="s">
        <v>33</v>
      </c>
      <c r="F39" s="9" t="s">
        <v>33</v>
      </c>
      <c r="G39" s="9" t="s">
        <v>33</v>
      </c>
      <c r="H39" s="9" t="s">
        <v>33</v>
      </c>
      <c r="I39" s="9" t="s">
        <v>33</v>
      </c>
      <c r="J39" s="9" t="s">
        <v>33</v>
      </c>
      <c r="K39" s="9" t="s">
        <v>33</v>
      </c>
      <c r="L39" s="9" t="s">
        <v>33</v>
      </c>
      <c r="M39" s="9" t="s">
        <v>33</v>
      </c>
      <c r="N39" s="9" t="s">
        <v>33</v>
      </c>
      <c r="O39" s="9" t="s">
        <v>33</v>
      </c>
      <c r="P39" s="9" t="s">
        <v>33</v>
      </c>
      <c r="Q39" s="10" t="s">
        <v>33</v>
      </c>
      <c r="R39" s="10" t="s">
        <v>33</v>
      </c>
      <c r="S39" s="10" t="s">
        <v>33</v>
      </c>
      <c r="T39" s="10" t="s">
        <v>33</v>
      </c>
      <c r="U39" s="10" t="s">
        <v>33</v>
      </c>
      <c r="V39" s="10" t="s">
        <v>33</v>
      </c>
      <c r="W39" s="10" t="s">
        <v>33</v>
      </c>
      <c r="X39" s="9" t="s">
        <v>33</v>
      </c>
      <c r="Y39" s="9" t="s">
        <v>33</v>
      </c>
      <c r="Z39" s="9" t="s">
        <v>33</v>
      </c>
      <c r="AA39" s="9" t="s">
        <v>33</v>
      </c>
      <c r="AB39" s="9" t="s">
        <v>33</v>
      </c>
      <c r="AC39" s="9"/>
      <c r="AD39" s="9"/>
      <c r="AE39" s="9"/>
      <c r="AF39" s="9" t="s">
        <v>33</v>
      </c>
      <c r="AG39" s="9" t="s">
        <v>33</v>
      </c>
      <c r="AH39" s="37">
        <f>+AH41</f>
        <v>15714.3</v>
      </c>
      <c r="AI39" s="37">
        <f aca="true" t="shared" si="12" ref="AI39:AP39">+AI41</f>
        <v>14032.1</v>
      </c>
      <c r="AJ39" s="84">
        <f>+AJ41</f>
        <v>15748.5</v>
      </c>
      <c r="AK39" s="37">
        <f>+AK41</f>
        <v>17323.350000000002</v>
      </c>
      <c r="AL39" s="37">
        <f>+AL41</f>
        <v>19055.685000000005</v>
      </c>
      <c r="AM39" s="37">
        <f t="shared" si="12"/>
        <v>20961.253500000006</v>
      </c>
      <c r="AN39" s="37">
        <f t="shared" si="12"/>
        <v>15470.3</v>
      </c>
      <c r="AO39" s="37">
        <f t="shared" si="12"/>
        <v>13857.46</v>
      </c>
      <c r="AP39" s="84">
        <f t="shared" si="12"/>
        <v>15515.5</v>
      </c>
      <c r="AQ39" s="35">
        <f>+AP39*1.1</f>
        <v>17067.050000000003</v>
      </c>
      <c r="AR39" s="35">
        <f>+AQ39*1.1</f>
        <v>18773.755000000005</v>
      </c>
      <c r="AS39" s="35">
        <f>+AR39*1.1</f>
        <v>20651.130500000007</v>
      </c>
      <c r="AT39" s="37">
        <f>+AT41</f>
        <v>14032.1</v>
      </c>
      <c r="AU39" s="37">
        <f>+AU41</f>
        <v>15335.6</v>
      </c>
      <c r="AV39" s="37">
        <f>+AV41</f>
        <v>16869.160000000003</v>
      </c>
      <c r="AW39" s="37">
        <f>+AW41</f>
        <v>13857.46</v>
      </c>
      <c r="AX39" s="37">
        <f>+AX41</f>
        <v>15501.3</v>
      </c>
      <c r="AY39" s="35">
        <f>+AX39*1.1</f>
        <v>17051.43</v>
      </c>
      <c r="AZ39" s="113" t="s">
        <v>124</v>
      </c>
    </row>
    <row r="40" spans="1:52" ht="15">
      <c r="A40" s="12" t="s">
        <v>12</v>
      </c>
      <c r="B40" s="13"/>
      <c r="C40" s="147" t="s">
        <v>70</v>
      </c>
      <c r="D40" s="145"/>
      <c r="E40" s="145"/>
      <c r="F40" s="126"/>
      <c r="G40" s="41"/>
      <c r="H40" s="41"/>
      <c r="I40" s="14"/>
      <c r="J40" s="4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217" t="s">
        <v>146</v>
      </c>
      <c r="AD40" s="14"/>
      <c r="AE40" s="14"/>
      <c r="AF40" s="14"/>
      <c r="AG40" s="39"/>
      <c r="AH40" s="14"/>
      <c r="AI40" s="14"/>
      <c r="AJ40" s="80"/>
      <c r="AK40" s="14"/>
      <c r="AL40" s="14"/>
      <c r="AM40" s="14"/>
      <c r="AN40" s="14"/>
      <c r="AO40" s="14"/>
      <c r="AP40" s="80"/>
      <c r="AQ40" s="39"/>
      <c r="AR40" s="139">
        <f>+AQ41*1.1</f>
        <v>18773.755000000005</v>
      </c>
      <c r="AS40" s="139">
        <f>+AR40*1.1</f>
        <v>20651.130500000007</v>
      </c>
      <c r="AT40" s="14"/>
      <c r="AU40" s="14"/>
      <c r="AV40" s="14"/>
      <c r="AW40" s="14"/>
      <c r="AX40" s="36"/>
      <c r="AY40" s="38"/>
      <c r="AZ40" s="116"/>
    </row>
    <row r="41" spans="1:52" ht="195" customHeight="1">
      <c r="A41" s="32" t="s">
        <v>4</v>
      </c>
      <c r="B41" s="15">
        <v>5201</v>
      </c>
      <c r="C41" s="148"/>
      <c r="D41" s="146"/>
      <c r="E41" s="146"/>
      <c r="F41" s="151"/>
      <c r="G41" s="30"/>
      <c r="H41" s="30"/>
      <c r="I41" s="16"/>
      <c r="J41" s="89"/>
      <c r="K41" s="54" t="s">
        <v>74</v>
      </c>
      <c r="L41" s="54" t="s">
        <v>76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27"/>
      <c r="AD41" s="16"/>
      <c r="AE41" s="16"/>
      <c r="AF41" s="16"/>
      <c r="AG41" s="54" t="s">
        <v>106</v>
      </c>
      <c r="AH41" s="35">
        <v>15714.3</v>
      </c>
      <c r="AI41" s="35">
        <v>14032.1</v>
      </c>
      <c r="AJ41" s="83">
        <v>15748.5</v>
      </c>
      <c r="AK41" s="35">
        <f>+AJ41*1.1</f>
        <v>17323.350000000002</v>
      </c>
      <c r="AL41" s="35">
        <f aca="true" t="shared" si="13" ref="AK41:AM43">+AK41*1.1</f>
        <v>19055.685000000005</v>
      </c>
      <c r="AM41" s="35">
        <f t="shared" si="13"/>
        <v>20961.253500000006</v>
      </c>
      <c r="AN41" s="35">
        <v>15470.3</v>
      </c>
      <c r="AO41" s="35">
        <v>13857.46</v>
      </c>
      <c r="AP41" s="83">
        <f>+AJ41-233</f>
        <v>15515.5</v>
      </c>
      <c r="AQ41" s="35">
        <f>+AP41*1.1</f>
        <v>17067.050000000003</v>
      </c>
      <c r="AR41" s="149"/>
      <c r="AS41" s="140"/>
      <c r="AT41" s="35">
        <v>14032.1</v>
      </c>
      <c r="AU41" s="35">
        <v>15335.6</v>
      </c>
      <c r="AV41" s="35">
        <f>+AU41*1.1</f>
        <v>16869.160000000003</v>
      </c>
      <c r="AW41" s="35">
        <v>13857.46</v>
      </c>
      <c r="AX41" s="35">
        <v>15501.3</v>
      </c>
      <c r="AY41" s="35">
        <f>+AX41*1.1</f>
        <v>17051.43</v>
      </c>
      <c r="AZ41" s="113" t="s">
        <v>124</v>
      </c>
    </row>
    <row r="42" spans="1:52" ht="312" customHeight="1">
      <c r="A42" s="93" t="s">
        <v>120</v>
      </c>
      <c r="B42" s="44">
        <v>5217</v>
      </c>
      <c r="C42" s="68" t="s">
        <v>70</v>
      </c>
      <c r="D42" s="95" t="s">
        <v>121</v>
      </c>
      <c r="E42" s="44"/>
      <c r="F42" s="92"/>
      <c r="G42" s="30"/>
      <c r="H42" s="94"/>
      <c r="I42" s="16"/>
      <c r="J42" s="89"/>
      <c r="K42" s="54"/>
      <c r="L42" s="54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30" t="s">
        <v>139</v>
      </c>
      <c r="AD42" s="16"/>
      <c r="AE42" s="122">
        <v>42916</v>
      </c>
      <c r="AF42" s="16"/>
      <c r="AG42" s="54"/>
      <c r="AH42" s="35">
        <v>400</v>
      </c>
      <c r="AI42" s="35">
        <v>261.7</v>
      </c>
      <c r="AJ42" s="83">
        <v>400</v>
      </c>
      <c r="AK42" s="35">
        <v>440</v>
      </c>
      <c r="AL42" s="35">
        <v>484</v>
      </c>
      <c r="AM42" s="35">
        <v>532.4</v>
      </c>
      <c r="AN42" s="35">
        <v>400</v>
      </c>
      <c r="AO42" s="35">
        <v>261.7</v>
      </c>
      <c r="AP42" s="83">
        <v>400</v>
      </c>
      <c r="AQ42" s="35">
        <v>440</v>
      </c>
      <c r="AR42" s="96">
        <v>484</v>
      </c>
      <c r="AS42" s="35">
        <v>532.4</v>
      </c>
      <c r="AT42" s="35">
        <v>261.7</v>
      </c>
      <c r="AU42" s="35">
        <v>400</v>
      </c>
      <c r="AV42" s="35">
        <v>440</v>
      </c>
      <c r="AW42" s="35">
        <v>261.7</v>
      </c>
      <c r="AX42" s="35">
        <v>400</v>
      </c>
      <c r="AY42" s="35">
        <v>440</v>
      </c>
      <c r="AZ42" s="113" t="s">
        <v>122</v>
      </c>
    </row>
    <row r="43" spans="1:52" ht="313.5" customHeight="1">
      <c r="A43" s="32" t="s">
        <v>80</v>
      </c>
      <c r="B43" s="44">
        <v>5402</v>
      </c>
      <c r="C43" s="68" t="s">
        <v>70</v>
      </c>
      <c r="D43" s="53" t="s">
        <v>117</v>
      </c>
      <c r="E43" s="53" t="s">
        <v>8</v>
      </c>
      <c r="F43" s="42"/>
      <c r="G43" s="30"/>
      <c r="H43" s="30"/>
      <c r="I43" s="16"/>
      <c r="J43" s="43" t="s">
        <v>92</v>
      </c>
      <c r="K43" s="54">
        <v>298</v>
      </c>
      <c r="L43" s="54" t="s">
        <v>93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30" t="s">
        <v>131</v>
      </c>
      <c r="AD43" s="16"/>
      <c r="AE43" s="122">
        <v>42886</v>
      </c>
      <c r="AF43" s="16"/>
      <c r="AG43" s="33" t="s">
        <v>99</v>
      </c>
      <c r="AH43" s="35">
        <v>42.086</v>
      </c>
      <c r="AI43" s="35">
        <v>42.086</v>
      </c>
      <c r="AJ43" s="83">
        <v>42.086</v>
      </c>
      <c r="AK43" s="35">
        <f t="shared" si="13"/>
        <v>46.2946</v>
      </c>
      <c r="AL43" s="35">
        <f t="shared" si="13"/>
        <v>50.924060000000004</v>
      </c>
      <c r="AM43" s="35">
        <f t="shared" si="13"/>
        <v>56.01646600000001</v>
      </c>
      <c r="AN43" s="35">
        <v>42.086</v>
      </c>
      <c r="AO43" s="35">
        <v>42.086</v>
      </c>
      <c r="AP43" s="83">
        <v>42.086</v>
      </c>
      <c r="AQ43" s="35">
        <f>+AP43*1.1</f>
        <v>46.2946</v>
      </c>
      <c r="AR43" s="35">
        <f>+AQ43*1.1</f>
        <v>50.924060000000004</v>
      </c>
      <c r="AS43" s="35">
        <f>+AR43*1.1</f>
        <v>56.01646600000001</v>
      </c>
      <c r="AT43" s="35">
        <v>42.086</v>
      </c>
      <c r="AU43" s="35">
        <v>42.086</v>
      </c>
      <c r="AV43" s="35">
        <f>+AU43*1.1</f>
        <v>46.2946</v>
      </c>
      <c r="AW43" s="35">
        <v>42.086</v>
      </c>
      <c r="AX43" s="35">
        <v>42.086</v>
      </c>
      <c r="AY43" s="35">
        <f>+AX43*1.1</f>
        <v>46.2946</v>
      </c>
      <c r="AZ43" s="113" t="s">
        <v>124</v>
      </c>
    </row>
    <row r="44" spans="1:52" ht="210">
      <c r="A44" s="7" t="s">
        <v>15</v>
      </c>
      <c r="B44" s="44">
        <v>5600</v>
      </c>
      <c r="C44" s="91"/>
      <c r="D44" s="9" t="s">
        <v>33</v>
      </c>
      <c r="E44" s="9" t="s">
        <v>33</v>
      </c>
      <c r="F44" s="9" t="s">
        <v>33</v>
      </c>
      <c r="G44" s="9" t="s">
        <v>33</v>
      </c>
      <c r="H44" s="9" t="s">
        <v>33</v>
      </c>
      <c r="I44" s="9" t="s">
        <v>33</v>
      </c>
      <c r="J44" s="9" t="s">
        <v>33</v>
      </c>
      <c r="K44" s="9" t="s">
        <v>33</v>
      </c>
      <c r="L44" s="9" t="s">
        <v>33</v>
      </c>
      <c r="M44" s="9" t="s">
        <v>33</v>
      </c>
      <c r="N44" s="9" t="s">
        <v>33</v>
      </c>
      <c r="O44" s="9" t="s">
        <v>33</v>
      </c>
      <c r="P44" s="9" t="s">
        <v>33</v>
      </c>
      <c r="Q44" s="10" t="s">
        <v>33</v>
      </c>
      <c r="R44" s="10" t="s">
        <v>33</v>
      </c>
      <c r="S44" s="10" t="s">
        <v>33</v>
      </c>
      <c r="T44" s="10" t="s">
        <v>33</v>
      </c>
      <c r="U44" s="10" t="s">
        <v>33</v>
      </c>
      <c r="V44" s="10" t="s">
        <v>33</v>
      </c>
      <c r="W44" s="10" t="s">
        <v>33</v>
      </c>
      <c r="X44" s="9" t="s">
        <v>33</v>
      </c>
      <c r="Y44" s="9" t="s">
        <v>33</v>
      </c>
      <c r="Z44" s="9" t="s">
        <v>33</v>
      </c>
      <c r="AA44" s="9" t="s">
        <v>33</v>
      </c>
      <c r="AB44" s="9" t="s">
        <v>33</v>
      </c>
      <c r="AC44" s="9"/>
      <c r="AD44" s="9"/>
      <c r="AE44" s="9"/>
      <c r="AF44" s="9" t="s">
        <v>33</v>
      </c>
      <c r="AG44" s="9" t="s">
        <v>33</v>
      </c>
      <c r="AH44" s="37">
        <f aca="true" t="shared" si="14" ref="AH44:AT44">+AH45</f>
        <v>755.86</v>
      </c>
      <c r="AI44" s="37">
        <f t="shared" si="14"/>
        <v>755.86</v>
      </c>
      <c r="AJ44" s="84">
        <f t="shared" si="14"/>
        <v>794.48</v>
      </c>
      <c r="AK44" s="37">
        <f>+AK45</f>
        <v>873.9280000000001</v>
      </c>
      <c r="AL44" s="37">
        <f t="shared" si="14"/>
        <v>961.3208000000002</v>
      </c>
      <c r="AM44" s="37">
        <f t="shared" si="14"/>
        <v>1057.4528800000003</v>
      </c>
      <c r="AN44" s="37">
        <f t="shared" si="14"/>
        <v>755.86</v>
      </c>
      <c r="AO44" s="37">
        <f t="shared" si="14"/>
        <v>755.86</v>
      </c>
      <c r="AP44" s="84">
        <f t="shared" si="14"/>
        <v>794.48</v>
      </c>
      <c r="AQ44" s="37">
        <f t="shared" si="14"/>
        <v>873.9280000000001</v>
      </c>
      <c r="AR44" s="37">
        <f t="shared" si="14"/>
        <v>961.3208000000002</v>
      </c>
      <c r="AS44" s="37">
        <f t="shared" si="14"/>
        <v>1057.4528800000003</v>
      </c>
      <c r="AT44" s="37">
        <f t="shared" si="14"/>
        <v>755.86</v>
      </c>
      <c r="AU44" s="37">
        <f>+AU45</f>
        <v>794.48</v>
      </c>
      <c r="AV44" s="37">
        <f>+AV45</f>
        <v>873.9280000000001</v>
      </c>
      <c r="AW44" s="37">
        <f>+AW45</f>
        <v>755.86</v>
      </c>
      <c r="AX44" s="37">
        <f>+AX45</f>
        <v>794.48</v>
      </c>
      <c r="AY44" s="37">
        <f>+AY45</f>
        <v>873.9280000000001</v>
      </c>
      <c r="AZ44" s="113" t="s">
        <v>124</v>
      </c>
    </row>
    <row r="45" spans="1:52" ht="48" customHeight="1">
      <c r="A45" s="7" t="s">
        <v>34</v>
      </c>
      <c r="B45" s="8">
        <v>5601</v>
      </c>
      <c r="C45" s="9" t="s">
        <v>33</v>
      </c>
      <c r="D45" s="9" t="s">
        <v>33</v>
      </c>
      <c r="E45" s="9" t="s">
        <v>33</v>
      </c>
      <c r="F45" s="9" t="s">
        <v>33</v>
      </c>
      <c r="G45" s="9" t="s">
        <v>33</v>
      </c>
      <c r="H45" s="9" t="s">
        <v>33</v>
      </c>
      <c r="I45" s="9" t="s">
        <v>33</v>
      </c>
      <c r="J45" s="9" t="s">
        <v>33</v>
      </c>
      <c r="K45" s="9" t="s">
        <v>33</v>
      </c>
      <c r="L45" s="9" t="s">
        <v>33</v>
      </c>
      <c r="M45" s="9" t="s">
        <v>33</v>
      </c>
      <c r="N45" s="9" t="s">
        <v>33</v>
      </c>
      <c r="O45" s="9" t="s">
        <v>33</v>
      </c>
      <c r="P45" s="9" t="s">
        <v>33</v>
      </c>
      <c r="Q45" s="10" t="s">
        <v>33</v>
      </c>
      <c r="R45" s="10" t="s">
        <v>33</v>
      </c>
      <c r="S45" s="10" t="s">
        <v>33</v>
      </c>
      <c r="T45" s="10" t="s">
        <v>33</v>
      </c>
      <c r="U45" s="10" t="s">
        <v>33</v>
      </c>
      <c r="V45" s="10" t="s">
        <v>33</v>
      </c>
      <c r="W45" s="10" t="s">
        <v>33</v>
      </c>
      <c r="X45" s="9" t="s">
        <v>33</v>
      </c>
      <c r="Y45" s="9" t="s">
        <v>33</v>
      </c>
      <c r="Z45" s="9" t="s">
        <v>33</v>
      </c>
      <c r="AA45" s="9" t="s">
        <v>33</v>
      </c>
      <c r="AB45" s="9" t="s">
        <v>33</v>
      </c>
      <c r="AC45" s="9"/>
      <c r="AD45" s="9"/>
      <c r="AE45" s="9"/>
      <c r="AF45" s="9" t="s">
        <v>33</v>
      </c>
      <c r="AG45" s="9" t="s">
        <v>33</v>
      </c>
      <c r="AH45" s="37">
        <f>SUM(AH47:AH48)</f>
        <v>755.86</v>
      </c>
      <c r="AI45" s="37">
        <f>SUM(AI47:AI48)</f>
        <v>755.86</v>
      </c>
      <c r="AJ45" s="84">
        <f>SUM(AJ47:AJ48)</f>
        <v>794.48</v>
      </c>
      <c r="AK45" s="35">
        <f>+AJ45*1.1</f>
        <v>873.9280000000001</v>
      </c>
      <c r="AL45" s="35">
        <f>+AK45*1.1</f>
        <v>961.3208000000002</v>
      </c>
      <c r="AM45" s="35">
        <f>+AL45*1.1</f>
        <v>1057.4528800000003</v>
      </c>
      <c r="AN45" s="37">
        <f>SUM(AN47:AN48)</f>
        <v>755.86</v>
      </c>
      <c r="AO45" s="37">
        <f>SUM(AO47:AO48)</f>
        <v>755.86</v>
      </c>
      <c r="AP45" s="84">
        <f>SUM(AP47:AP48)</f>
        <v>794.48</v>
      </c>
      <c r="AQ45" s="35">
        <f>+AP45*1.1</f>
        <v>873.9280000000001</v>
      </c>
      <c r="AR45" s="35">
        <f>+AQ45*1.1</f>
        <v>961.3208000000002</v>
      </c>
      <c r="AS45" s="35">
        <f>+AR45*1.1</f>
        <v>1057.4528800000003</v>
      </c>
      <c r="AT45" s="37">
        <f>SUM(AT47:AT48)</f>
        <v>755.86</v>
      </c>
      <c r="AU45" s="37">
        <f>SUM(AU47:AU48)</f>
        <v>794.48</v>
      </c>
      <c r="AV45" s="35">
        <f>+AU45*1.1</f>
        <v>873.9280000000001</v>
      </c>
      <c r="AW45" s="37">
        <f>SUM(AW47:AW48)</f>
        <v>755.86</v>
      </c>
      <c r="AX45" s="37">
        <f>SUM(AX47:AX48)</f>
        <v>794.48</v>
      </c>
      <c r="AY45" s="35">
        <f>+AX45*1.1</f>
        <v>873.9280000000001</v>
      </c>
      <c r="AZ45" s="117"/>
    </row>
    <row r="46" spans="1:52" ht="15" customHeight="1">
      <c r="A46" s="107" t="s">
        <v>12</v>
      </c>
      <c r="B46" s="8"/>
      <c r="C46" s="9" t="s">
        <v>33</v>
      </c>
      <c r="D46" s="14"/>
      <c r="E46" s="14"/>
      <c r="F46" s="110"/>
      <c r="G46" s="112"/>
      <c r="H46" s="1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34"/>
      <c r="AH46" s="105"/>
      <c r="AI46" s="105"/>
      <c r="AJ46" s="106"/>
      <c r="AK46" s="11"/>
      <c r="AL46" s="11"/>
      <c r="AM46" s="11"/>
      <c r="AN46" s="11"/>
      <c r="AO46" s="11"/>
      <c r="AP46" s="106"/>
      <c r="AQ46" s="34"/>
      <c r="AR46" s="55"/>
      <c r="AS46" s="55"/>
      <c r="AT46" s="36"/>
      <c r="AU46" s="14"/>
      <c r="AV46" s="11"/>
      <c r="AW46" s="11"/>
      <c r="AX46" s="105"/>
      <c r="AY46" s="37"/>
      <c r="AZ46" s="116"/>
    </row>
    <row r="47" spans="1:52" ht="285.75" customHeight="1">
      <c r="A47" s="32" t="s">
        <v>5</v>
      </c>
      <c r="B47" s="15">
        <v>5604</v>
      </c>
      <c r="C47" s="110" t="s">
        <v>70</v>
      </c>
      <c r="D47" s="67" t="s">
        <v>118</v>
      </c>
      <c r="E47" s="67"/>
      <c r="F47" s="90"/>
      <c r="G47" s="53"/>
      <c r="H47" s="53"/>
      <c r="I47" s="16"/>
      <c r="J47" s="54" t="s">
        <v>119</v>
      </c>
      <c r="K47" s="16"/>
      <c r="L47" s="54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33" t="s">
        <v>104</v>
      </c>
      <c r="AH47" s="103">
        <v>195.08</v>
      </c>
      <c r="AI47" s="103">
        <v>195.08</v>
      </c>
      <c r="AJ47" s="104">
        <v>233.7</v>
      </c>
      <c r="AK47" s="35">
        <f>+AJ47*1.1</f>
        <v>257.07</v>
      </c>
      <c r="AL47" s="35">
        <f aca="true" t="shared" si="15" ref="AK47:AM48">+AK47*1.1</f>
        <v>282.77700000000004</v>
      </c>
      <c r="AM47" s="35">
        <f t="shared" si="15"/>
        <v>311.0547000000001</v>
      </c>
      <c r="AN47" s="103">
        <v>195.08</v>
      </c>
      <c r="AO47" s="103">
        <v>195.08</v>
      </c>
      <c r="AP47" s="104">
        <v>233.7</v>
      </c>
      <c r="AQ47" s="35">
        <f aca="true" t="shared" si="16" ref="AQ47:AS48">+AP47*1.1</f>
        <v>257.07</v>
      </c>
      <c r="AR47" s="35">
        <f t="shared" si="16"/>
        <v>282.77700000000004</v>
      </c>
      <c r="AS47" s="35">
        <f t="shared" si="16"/>
        <v>311.0547000000001</v>
      </c>
      <c r="AT47" s="38">
        <v>195.08</v>
      </c>
      <c r="AU47" s="39">
        <v>233.7</v>
      </c>
      <c r="AV47" s="35">
        <f>+AU47*1.1</f>
        <v>257.07</v>
      </c>
      <c r="AW47" s="103">
        <v>195.08</v>
      </c>
      <c r="AX47" s="103">
        <v>233.7</v>
      </c>
      <c r="AY47" s="35">
        <f>+AX47*1.1</f>
        <v>257.07</v>
      </c>
      <c r="AZ47" s="113" t="s">
        <v>124</v>
      </c>
    </row>
    <row r="48" spans="1:52" ht="265.5" customHeight="1" thickBot="1">
      <c r="A48" s="7" t="s">
        <v>6</v>
      </c>
      <c r="B48" s="8">
        <v>5641</v>
      </c>
      <c r="C48" s="52" t="s">
        <v>70</v>
      </c>
      <c r="D48" s="53" t="s">
        <v>118</v>
      </c>
      <c r="E48" s="53"/>
      <c r="F48" s="42"/>
      <c r="G48" s="30"/>
      <c r="H48" s="3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94" t="s">
        <v>147</v>
      </c>
      <c r="AD48" s="11"/>
      <c r="AE48" s="11"/>
      <c r="AF48" s="11"/>
      <c r="AG48" s="34" t="s">
        <v>103</v>
      </c>
      <c r="AH48" s="37">
        <v>560.78</v>
      </c>
      <c r="AI48" s="37">
        <v>560.78</v>
      </c>
      <c r="AJ48" s="84">
        <v>560.78</v>
      </c>
      <c r="AK48" s="35">
        <f t="shared" si="15"/>
        <v>616.8580000000001</v>
      </c>
      <c r="AL48" s="35">
        <f t="shared" si="15"/>
        <v>678.5438000000001</v>
      </c>
      <c r="AM48" s="35">
        <f t="shared" si="15"/>
        <v>746.3981800000003</v>
      </c>
      <c r="AN48" s="37">
        <v>560.78</v>
      </c>
      <c r="AO48" s="37">
        <v>560.78</v>
      </c>
      <c r="AP48" s="84">
        <v>560.78</v>
      </c>
      <c r="AQ48" s="35">
        <f t="shared" si="16"/>
        <v>616.8580000000001</v>
      </c>
      <c r="AR48" s="56">
        <f t="shared" si="16"/>
        <v>678.5438000000001</v>
      </c>
      <c r="AS48" s="56">
        <f t="shared" si="16"/>
        <v>746.3981800000003</v>
      </c>
      <c r="AT48" s="37">
        <v>560.78</v>
      </c>
      <c r="AU48" s="37">
        <v>560.78</v>
      </c>
      <c r="AV48" s="35">
        <f>+AU48*1.1</f>
        <v>616.8580000000001</v>
      </c>
      <c r="AW48" s="37">
        <v>560.78</v>
      </c>
      <c r="AX48" s="37">
        <v>560.78</v>
      </c>
      <c r="AY48" s="35">
        <f>+AX48*1.1</f>
        <v>616.8580000000001</v>
      </c>
      <c r="AZ48" s="113" t="s">
        <v>124</v>
      </c>
    </row>
    <row r="49" spans="1:52" ht="255">
      <c r="A49" s="7" t="s">
        <v>82</v>
      </c>
      <c r="B49" s="45">
        <v>5900</v>
      </c>
      <c r="C49" s="52" t="s">
        <v>70</v>
      </c>
      <c r="D49" s="48" t="s">
        <v>33</v>
      </c>
      <c r="E49" s="48" t="s">
        <v>33</v>
      </c>
      <c r="F49" s="48" t="s">
        <v>33</v>
      </c>
      <c r="G49" s="49" t="s">
        <v>33</v>
      </c>
      <c r="H49" s="49" t="s">
        <v>33</v>
      </c>
      <c r="I49" s="48" t="s">
        <v>33</v>
      </c>
      <c r="J49" s="48" t="s">
        <v>33</v>
      </c>
      <c r="K49" s="48" t="s">
        <v>33</v>
      </c>
      <c r="L49" s="48" t="s">
        <v>33</v>
      </c>
      <c r="M49" s="48" t="s">
        <v>33</v>
      </c>
      <c r="N49" s="48" t="s">
        <v>33</v>
      </c>
      <c r="O49" s="48" t="s">
        <v>33</v>
      </c>
      <c r="P49" s="48" t="s">
        <v>33</v>
      </c>
      <c r="Q49" s="48" t="s">
        <v>33</v>
      </c>
      <c r="R49" s="48" t="s">
        <v>33</v>
      </c>
      <c r="S49" s="48" t="s">
        <v>33</v>
      </c>
      <c r="T49" s="48" t="s">
        <v>33</v>
      </c>
      <c r="U49" s="48" t="s">
        <v>33</v>
      </c>
      <c r="V49" s="48" t="s">
        <v>33</v>
      </c>
      <c r="W49" s="48" t="s">
        <v>33</v>
      </c>
      <c r="X49" s="48" t="s">
        <v>33</v>
      </c>
      <c r="Y49" s="48" t="s">
        <v>33</v>
      </c>
      <c r="Z49" s="48" t="s">
        <v>33</v>
      </c>
      <c r="AA49" s="48" t="s">
        <v>33</v>
      </c>
      <c r="AB49" s="48" t="s">
        <v>33</v>
      </c>
      <c r="AC49" s="48"/>
      <c r="AD49" s="48"/>
      <c r="AE49" s="48"/>
      <c r="AF49" s="48" t="s">
        <v>33</v>
      </c>
      <c r="AG49" s="70" t="s">
        <v>33</v>
      </c>
      <c r="AH49" s="38">
        <v>344.6</v>
      </c>
      <c r="AI49" s="38">
        <v>344.6</v>
      </c>
      <c r="AJ49" s="85">
        <f>+AJ50</f>
        <v>409.7</v>
      </c>
      <c r="AK49" s="34">
        <v>450.7</v>
      </c>
      <c r="AL49" s="34">
        <v>495.8</v>
      </c>
      <c r="AM49" s="34">
        <v>545.3</v>
      </c>
      <c r="AN49" s="38">
        <f aca="true" t="shared" si="17" ref="AN49:AS49">+AN50</f>
        <v>344.6</v>
      </c>
      <c r="AO49" s="38">
        <f t="shared" si="17"/>
        <v>344.6</v>
      </c>
      <c r="AP49" s="85">
        <f t="shared" si="17"/>
        <v>431.7</v>
      </c>
      <c r="AQ49" s="38">
        <f t="shared" si="17"/>
        <v>450.7</v>
      </c>
      <c r="AR49" s="56">
        <f t="shared" si="17"/>
        <v>495.77000000000004</v>
      </c>
      <c r="AS49" s="56">
        <f t="shared" si="17"/>
        <v>545.3470000000001</v>
      </c>
      <c r="AT49" s="38">
        <v>344.6</v>
      </c>
      <c r="AU49" s="38">
        <v>409.7</v>
      </c>
      <c r="AV49" s="34">
        <v>450.7</v>
      </c>
      <c r="AW49" s="38">
        <f>+AW50</f>
        <v>344.6</v>
      </c>
      <c r="AX49" s="38">
        <f>+AX50</f>
        <v>409.7</v>
      </c>
      <c r="AY49" s="38">
        <f>+AY50</f>
        <v>450.7</v>
      </c>
      <c r="AZ49" s="113" t="s">
        <v>124</v>
      </c>
    </row>
    <row r="50" spans="1:52" ht="199.5" customHeight="1" thickBot="1">
      <c r="A50" s="51" t="s">
        <v>81</v>
      </c>
      <c r="B50" s="45">
        <v>5901</v>
      </c>
      <c r="D50" s="14"/>
      <c r="E50" s="14"/>
      <c r="F50" s="52" t="s">
        <v>70</v>
      </c>
      <c r="G50" s="53" t="s">
        <v>71</v>
      </c>
      <c r="H50" s="53" t="s">
        <v>8</v>
      </c>
      <c r="I50" s="14"/>
      <c r="J50" s="14"/>
      <c r="K50" s="14"/>
      <c r="L50" s="20"/>
      <c r="M50" s="14"/>
      <c r="N50" s="14"/>
      <c r="O50" s="14"/>
      <c r="P50" s="14"/>
      <c r="Q50" s="11"/>
      <c r="R50" s="11"/>
      <c r="S50" s="11"/>
      <c r="T50" s="11"/>
      <c r="U50" s="11"/>
      <c r="V50" s="11"/>
      <c r="W50" s="11"/>
      <c r="X50" s="14"/>
      <c r="Y50" s="14"/>
      <c r="Z50" s="14"/>
      <c r="AA50" s="14"/>
      <c r="AB50" s="14"/>
      <c r="AC50" s="42" t="s">
        <v>140</v>
      </c>
      <c r="AD50" s="14"/>
      <c r="AE50" s="14" t="s">
        <v>141</v>
      </c>
      <c r="AF50" s="14"/>
      <c r="AG50" s="39" t="s">
        <v>105</v>
      </c>
      <c r="AH50" s="38">
        <v>344.6</v>
      </c>
      <c r="AI50" s="38">
        <v>344.6</v>
      </c>
      <c r="AJ50" s="85">
        <v>409.7</v>
      </c>
      <c r="AK50" s="34">
        <v>450.7</v>
      </c>
      <c r="AL50" s="34">
        <v>495.8</v>
      </c>
      <c r="AM50" s="34">
        <v>545.3</v>
      </c>
      <c r="AN50" s="38">
        <v>344.6</v>
      </c>
      <c r="AO50" s="38">
        <v>344.6</v>
      </c>
      <c r="AP50" s="85">
        <v>431.7</v>
      </c>
      <c r="AQ50" s="34">
        <v>450.7</v>
      </c>
      <c r="AR50" s="37">
        <f>+AQ50*1.1</f>
        <v>495.77000000000004</v>
      </c>
      <c r="AS50" s="37">
        <f>+AR50*1.1</f>
        <v>545.3470000000001</v>
      </c>
      <c r="AT50" s="38">
        <v>344.6</v>
      </c>
      <c r="AU50" s="38">
        <v>409.7</v>
      </c>
      <c r="AV50" s="34">
        <v>450.7</v>
      </c>
      <c r="AW50" s="38">
        <v>344.6</v>
      </c>
      <c r="AX50" s="38">
        <v>409.7</v>
      </c>
      <c r="AY50" s="37">
        <v>450.7</v>
      </c>
      <c r="AZ50" s="113" t="s">
        <v>124</v>
      </c>
    </row>
    <row r="51" spans="1:52" ht="199.5" customHeight="1" thickBot="1">
      <c r="A51" s="51" t="s">
        <v>81</v>
      </c>
      <c r="B51" s="45">
        <v>5902</v>
      </c>
      <c r="D51" s="14"/>
      <c r="E51" s="14"/>
      <c r="F51" s="52" t="s">
        <v>70</v>
      </c>
      <c r="G51" s="53" t="s">
        <v>71</v>
      </c>
      <c r="H51" s="53" t="s">
        <v>8</v>
      </c>
      <c r="I51" s="14"/>
      <c r="J51" s="14"/>
      <c r="K51" s="14"/>
      <c r="L51" s="20"/>
      <c r="M51" s="14"/>
      <c r="N51" s="14"/>
      <c r="O51" s="14"/>
      <c r="P51" s="14"/>
      <c r="Q51" s="11"/>
      <c r="R51" s="11"/>
      <c r="S51" s="11"/>
      <c r="T51" s="11"/>
      <c r="U51" s="11"/>
      <c r="V51" s="11"/>
      <c r="W51" s="11"/>
      <c r="X51" s="14"/>
      <c r="Y51" s="14"/>
      <c r="Z51" s="14"/>
      <c r="AA51" s="14"/>
      <c r="AB51" s="14"/>
      <c r="AC51" s="42" t="s">
        <v>140</v>
      </c>
      <c r="AD51" s="14"/>
      <c r="AE51" s="14" t="s">
        <v>141</v>
      </c>
      <c r="AF51" s="14"/>
      <c r="AG51" s="39" t="s">
        <v>105</v>
      </c>
      <c r="AH51" s="38">
        <v>344.6</v>
      </c>
      <c r="AI51" s="38">
        <v>344.6</v>
      </c>
      <c r="AJ51" s="85">
        <v>409.7</v>
      </c>
      <c r="AK51" s="34">
        <v>450.7</v>
      </c>
      <c r="AL51" s="34">
        <v>495.8</v>
      </c>
      <c r="AM51" s="34">
        <v>545.3</v>
      </c>
      <c r="AN51" s="38">
        <v>344.6</v>
      </c>
      <c r="AO51" s="38">
        <v>344.6</v>
      </c>
      <c r="AP51" s="85">
        <v>431.7</v>
      </c>
      <c r="AQ51" s="34">
        <v>450.7</v>
      </c>
      <c r="AR51" s="37">
        <f>+AQ51*1.1</f>
        <v>495.77000000000004</v>
      </c>
      <c r="AS51" s="37">
        <f>+AR51*1.1</f>
        <v>545.3470000000001</v>
      </c>
      <c r="AT51" s="38">
        <v>344.6</v>
      </c>
      <c r="AU51" s="38">
        <v>409.7</v>
      </c>
      <c r="AV51" s="34">
        <v>450.7</v>
      </c>
      <c r="AW51" s="38">
        <v>344.6</v>
      </c>
      <c r="AX51" s="38">
        <v>409.7</v>
      </c>
      <c r="AY51" s="37">
        <v>450.7</v>
      </c>
      <c r="AZ51" s="113" t="s">
        <v>124</v>
      </c>
    </row>
    <row r="52" spans="1:52" ht="30" thickBot="1">
      <c r="A52" s="17" t="s">
        <v>16</v>
      </c>
      <c r="B52" s="18">
        <v>7800</v>
      </c>
      <c r="C52" s="111" t="s">
        <v>33</v>
      </c>
      <c r="D52" s="19" t="s">
        <v>33</v>
      </c>
      <c r="E52" s="19" t="s">
        <v>33</v>
      </c>
      <c r="F52" s="47"/>
      <c r="G52" s="19" t="s">
        <v>33</v>
      </c>
      <c r="H52" s="19" t="s">
        <v>33</v>
      </c>
      <c r="I52" s="19" t="s">
        <v>33</v>
      </c>
      <c r="J52" s="19" t="s">
        <v>33</v>
      </c>
      <c r="K52" s="19" t="s">
        <v>33</v>
      </c>
      <c r="L52" s="46" t="s">
        <v>33</v>
      </c>
      <c r="M52" s="19" t="s">
        <v>33</v>
      </c>
      <c r="N52" s="19" t="s">
        <v>33</v>
      </c>
      <c r="O52" s="19" t="s">
        <v>33</v>
      </c>
      <c r="P52" s="19" t="s">
        <v>33</v>
      </c>
      <c r="Q52" s="46" t="s">
        <v>33</v>
      </c>
      <c r="R52" s="46" t="s">
        <v>33</v>
      </c>
      <c r="S52" s="46" t="s">
        <v>33</v>
      </c>
      <c r="T52" s="46" t="s">
        <v>33</v>
      </c>
      <c r="U52" s="46" t="s">
        <v>33</v>
      </c>
      <c r="V52" s="46" t="s">
        <v>33</v>
      </c>
      <c r="W52" s="46" t="s">
        <v>33</v>
      </c>
      <c r="X52" s="19" t="s">
        <v>33</v>
      </c>
      <c r="Y52" s="19" t="s">
        <v>33</v>
      </c>
      <c r="Z52" s="19" t="s">
        <v>33</v>
      </c>
      <c r="AA52" s="19" t="s">
        <v>33</v>
      </c>
      <c r="AB52" s="19" t="s">
        <v>33</v>
      </c>
      <c r="AC52" s="19"/>
      <c r="AD52" s="19"/>
      <c r="AE52" s="19"/>
      <c r="AF52" s="19" t="s">
        <v>33</v>
      </c>
      <c r="AG52" s="19" t="s">
        <v>33</v>
      </c>
      <c r="AH52" s="40">
        <f aca="true" t="shared" si="18" ref="AH52:AQ52">AH49+AH44+AH43+AH39+AH32+AH21+AH42</f>
        <v>66267.954</v>
      </c>
      <c r="AI52" s="40">
        <f t="shared" si="18"/>
        <v>59341.676</v>
      </c>
      <c r="AJ52" s="86">
        <f t="shared" si="18"/>
        <v>47439.706000000006</v>
      </c>
      <c r="AK52" s="98">
        <f t="shared" si="18"/>
        <v>53493.1566</v>
      </c>
      <c r="AL52" s="98">
        <f t="shared" si="18"/>
        <v>58840.93686000001</v>
      </c>
      <c r="AM52" s="98">
        <f t="shared" si="18"/>
        <v>64724.950546000015</v>
      </c>
      <c r="AN52" s="40">
        <f t="shared" si="18"/>
        <v>55950.496</v>
      </c>
      <c r="AO52" s="40">
        <f t="shared" si="18"/>
        <v>49174.5</v>
      </c>
      <c r="AP52" s="86">
        <f t="shared" si="18"/>
        <v>40702.766</v>
      </c>
      <c r="AQ52" s="40">
        <f t="shared" si="18"/>
        <v>43752.272600000004</v>
      </c>
      <c r="AR52" s="40">
        <f>AQ52*1.1</f>
        <v>48127.49986000001</v>
      </c>
      <c r="AS52" s="98">
        <f aca="true" t="shared" si="19" ref="AS52:AY52">AS49+AS44+AS43+AS39+AS32+AS21+AS42</f>
        <v>45447.978546000006</v>
      </c>
      <c r="AT52" s="40">
        <f t="shared" si="19"/>
        <v>59603.376</v>
      </c>
      <c r="AU52" s="40">
        <f t="shared" si="19"/>
        <v>49661.022</v>
      </c>
      <c r="AV52" s="40">
        <f t="shared" si="19"/>
        <v>54625.554200000006</v>
      </c>
      <c r="AW52" s="40">
        <f t="shared" si="19"/>
        <v>49369.369999999995</v>
      </c>
      <c r="AX52" s="40">
        <f t="shared" si="19"/>
        <v>40625.223</v>
      </c>
      <c r="AY52" s="40">
        <f t="shared" si="19"/>
        <v>44744.865300000005</v>
      </c>
      <c r="AZ52" s="118"/>
    </row>
    <row r="53" spans="1:52" ht="15">
      <c r="A53" s="73"/>
      <c r="B53" s="74"/>
      <c r="C53" s="75"/>
      <c r="D53" s="75"/>
      <c r="E53" s="75"/>
      <c r="F53" s="76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119"/>
    </row>
    <row r="54" spans="1:52" ht="15">
      <c r="A54" s="73"/>
      <c r="B54" s="74"/>
      <c r="C54" s="75"/>
      <c r="D54" s="75"/>
      <c r="E54" s="75"/>
      <c r="F54" s="76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119"/>
    </row>
    <row r="55" spans="1:52" ht="15">
      <c r="A55" s="73"/>
      <c r="B55" s="74"/>
      <c r="C55" s="75"/>
      <c r="D55" s="75"/>
      <c r="E55" s="75"/>
      <c r="F55" s="76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119"/>
    </row>
    <row r="56" spans="1:52" ht="15">
      <c r="A56" s="73"/>
      <c r="B56" s="74" t="s">
        <v>107</v>
      </c>
      <c r="C56" s="75"/>
      <c r="D56" s="75" t="s">
        <v>109</v>
      </c>
      <c r="E56" s="75"/>
      <c r="F56" s="76"/>
      <c r="G56" s="23"/>
      <c r="H56" s="23"/>
      <c r="I56" s="23"/>
      <c r="J56" s="24"/>
      <c r="K56" s="24"/>
      <c r="L56" s="23"/>
      <c r="M56" s="23" t="s">
        <v>109</v>
      </c>
      <c r="N56" s="23"/>
      <c r="O56" s="23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7"/>
      <c r="AI56" s="77"/>
      <c r="AJ56" s="77"/>
      <c r="AK56" s="77"/>
      <c r="AL56" s="77"/>
      <c r="AM56" s="77" t="s">
        <v>109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119"/>
    </row>
    <row r="57" spans="1:52" ht="15">
      <c r="A57" s="73"/>
      <c r="B57" s="74"/>
      <c r="C57" s="75"/>
      <c r="D57" s="75"/>
      <c r="E57" s="75"/>
      <c r="F57" s="76"/>
      <c r="G57" s="24"/>
      <c r="H57" s="24" t="s">
        <v>29</v>
      </c>
      <c r="I57" s="24"/>
      <c r="J57" s="24"/>
      <c r="K57" s="24"/>
      <c r="L57" s="176" t="s">
        <v>30</v>
      </c>
      <c r="M57" s="176"/>
      <c r="N57" s="176"/>
      <c r="O57" s="176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119"/>
    </row>
    <row r="58" spans="1:46" ht="15">
      <c r="A58" s="21"/>
      <c r="B58" s="25"/>
      <c r="C58" s="75"/>
      <c r="D58" s="25" t="s">
        <v>28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1"/>
      <c r="AA58" s="21"/>
      <c r="AB58" s="21"/>
      <c r="AC58" s="21"/>
      <c r="AD58" s="21"/>
      <c r="AE58" s="21"/>
      <c r="AF58" s="21"/>
      <c r="AG58" s="21"/>
      <c r="AN58" s="21"/>
      <c r="AO58" s="21"/>
      <c r="AP58" s="21"/>
      <c r="AQ58" s="21"/>
      <c r="AR58" s="21"/>
      <c r="AS58" s="101"/>
      <c r="AT58" s="21"/>
    </row>
    <row r="59" spans="1:46" ht="15">
      <c r="A59" s="21"/>
      <c r="B59" s="78" t="s">
        <v>77</v>
      </c>
      <c r="C59" s="24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1"/>
      <c r="AA59" s="21"/>
      <c r="AB59" s="21"/>
      <c r="AC59" s="21"/>
      <c r="AD59" s="21"/>
      <c r="AE59" s="21"/>
      <c r="AF59" s="21"/>
      <c r="AG59" s="21"/>
      <c r="AM59" s="21" t="s">
        <v>108</v>
      </c>
      <c r="AN59" s="21"/>
      <c r="AO59" s="21"/>
      <c r="AP59" s="21"/>
      <c r="AQ59" s="21"/>
      <c r="AR59" s="21"/>
      <c r="AS59" s="101"/>
      <c r="AT59" s="21"/>
    </row>
    <row r="60" spans="1:46" ht="15">
      <c r="A60" s="21"/>
      <c r="B60" s="78"/>
      <c r="C60" s="24"/>
      <c r="D60" s="2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1"/>
      <c r="AA60" s="21"/>
      <c r="AB60" s="21"/>
      <c r="AC60" s="21"/>
      <c r="AD60" s="21"/>
      <c r="AE60" s="21"/>
      <c r="AF60" s="21"/>
      <c r="AG60" s="21"/>
      <c r="AN60" s="21"/>
      <c r="AO60" s="21"/>
      <c r="AP60" s="21"/>
      <c r="AQ60" s="21"/>
      <c r="AR60" s="21"/>
      <c r="AS60" s="101"/>
      <c r="AT60" s="21"/>
    </row>
    <row r="61" spans="1:46" ht="15">
      <c r="A61" s="21" t="s">
        <v>31</v>
      </c>
      <c r="B61" s="109" t="s">
        <v>110</v>
      </c>
      <c r="C61" s="24"/>
      <c r="D61" s="22"/>
      <c r="E61" s="23"/>
      <c r="F61" s="24"/>
      <c r="G61" s="24"/>
      <c r="H61" s="23"/>
      <c r="I61" s="23"/>
      <c r="J61" s="23"/>
      <c r="K61" s="24"/>
      <c r="L61" s="24"/>
      <c r="M61" s="23"/>
      <c r="N61" s="23" t="s">
        <v>78</v>
      </c>
      <c r="O61" s="23"/>
      <c r="P61" s="23"/>
      <c r="Q61" s="24"/>
      <c r="R61" s="24"/>
      <c r="S61" s="24"/>
      <c r="T61" s="24"/>
      <c r="U61" s="24"/>
      <c r="V61" s="24"/>
      <c r="W61" s="23" t="s">
        <v>79</v>
      </c>
      <c r="X61" s="23"/>
      <c r="Y61" s="23"/>
      <c r="Z61" s="21"/>
      <c r="AA61" s="21"/>
      <c r="AB61" s="21"/>
      <c r="AC61" s="21"/>
      <c r="AD61" s="21"/>
      <c r="AE61" s="21"/>
      <c r="AF61" s="21"/>
      <c r="AG61" s="21"/>
      <c r="AJ61" s="21" t="s">
        <v>111</v>
      </c>
      <c r="AN61" s="21"/>
      <c r="AO61" s="21"/>
      <c r="AP61" s="21"/>
      <c r="AQ61" s="21"/>
      <c r="AR61" s="21"/>
      <c r="AS61" s="101"/>
      <c r="AT61" s="21"/>
    </row>
    <row r="62" spans="1:46" ht="15">
      <c r="A62" s="24"/>
      <c r="B62" s="25"/>
      <c r="C62" s="23"/>
      <c r="D62" s="25" t="s">
        <v>32</v>
      </c>
      <c r="E62" s="24"/>
      <c r="F62" s="24"/>
      <c r="G62" s="24"/>
      <c r="H62" s="24"/>
      <c r="I62" s="24" t="s">
        <v>29</v>
      </c>
      <c r="J62" s="24"/>
      <c r="K62" s="24"/>
      <c r="L62" s="24"/>
      <c r="M62" s="176" t="s">
        <v>30</v>
      </c>
      <c r="N62" s="176"/>
      <c r="O62" s="176"/>
      <c r="P62" s="176"/>
      <c r="Q62" s="24"/>
      <c r="R62" s="24"/>
      <c r="S62" s="24"/>
      <c r="T62" s="24"/>
      <c r="U62" s="24"/>
      <c r="V62" s="24"/>
      <c r="W62" s="176"/>
      <c r="X62" s="176"/>
      <c r="Y62" s="176"/>
      <c r="Z62" s="21"/>
      <c r="AA62" s="21"/>
      <c r="AB62" s="21"/>
      <c r="AC62" s="21"/>
      <c r="AD62" s="21"/>
      <c r="AE62" s="21"/>
      <c r="AF62" s="21"/>
      <c r="AG62" s="21"/>
      <c r="AN62" s="21"/>
      <c r="AO62" s="21"/>
      <c r="AP62" s="21"/>
      <c r="AQ62" s="21"/>
      <c r="AR62" s="21"/>
      <c r="AS62" s="101"/>
      <c r="AT62" s="21"/>
    </row>
    <row r="63" spans="1:46" ht="15">
      <c r="A63" s="24"/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1"/>
      <c r="AA63" s="21"/>
      <c r="AB63" s="21"/>
      <c r="AC63" s="21"/>
      <c r="AD63" s="21"/>
      <c r="AE63" s="21"/>
      <c r="AF63" s="21"/>
      <c r="AG63" s="21"/>
      <c r="AN63" s="21"/>
      <c r="AO63" s="21"/>
      <c r="AP63" s="21"/>
      <c r="AQ63" s="21"/>
      <c r="AR63" s="21"/>
      <c r="AS63" s="101"/>
      <c r="AT63" s="21"/>
    </row>
    <row r="64" ht="15">
      <c r="C64" s="24"/>
    </row>
  </sheetData>
  <sheetProtection/>
  <mergeCells count="93">
    <mergeCell ref="AC40:AC41"/>
    <mergeCell ref="I14:I19"/>
    <mergeCell ref="Q14:Q19"/>
    <mergeCell ref="J13:L13"/>
    <mergeCell ref="D14:D19"/>
    <mergeCell ref="C13:E13"/>
    <mergeCell ref="F13:I13"/>
    <mergeCell ref="A10:A19"/>
    <mergeCell ref="AH10:AM12"/>
    <mergeCell ref="AG10:AG13"/>
    <mergeCell ref="G14:G19"/>
    <mergeCell ref="C14:C19"/>
    <mergeCell ref="F14:F19"/>
    <mergeCell ref="AF10:AF19"/>
    <mergeCell ref="S14:S19"/>
    <mergeCell ref="W14:W19"/>
    <mergeCell ref="L14:L19"/>
    <mergeCell ref="AH13:AI14"/>
    <mergeCell ref="AL13:AM14"/>
    <mergeCell ref="B10:B19"/>
    <mergeCell ref="AB14:AB19"/>
    <mergeCell ref="AA14:AA19"/>
    <mergeCell ref="AL15:AL19"/>
    <mergeCell ref="AM15:AM19"/>
    <mergeCell ref="R14:R19"/>
    <mergeCell ref="K14:K19"/>
    <mergeCell ref="C12:V12"/>
    <mergeCell ref="AW10:AY12"/>
    <mergeCell ref="AN13:AO14"/>
    <mergeCell ref="AR13:AS14"/>
    <mergeCell ref="AK13:AK19"/>
    <mergeCell ref="AT10:AV12"/>
    <mergeCell ref="M13:P13"/>
    <mergeCell ref="Q13:S13"/>
    <mergeCell ref="T13:V13"/>
    <mergeCell ref="AR15:AR19"/>
    <mergeCell ref="AN10:AS12"/>
    <mergeCell ref="W62:Y62"/>
    <mergeCell ref="M62:P62"/>
    <mergeCell ref="P14:P19"/>
    <mergeCell ref="V14:V19"/>
    <mergeCell ref="T14:T19"/>
    <mergeCell ref="Z14:Z19"/>
    <mergeCell ref="X14:X19"/>
    <mergeCell ref="Y14:Y19"/>
    <mergeCell ref="L57:O57"/>
    <mergeCell ref="AX13:AX19"/>
    <mergeCell ref="AV13:AV19"/>
    <mergeCell ref="AT13:AT19"/>
    <mergeCell ref="AW13:AW19"/>
    <mergeCell ref="AU13:AU19"/>
    <mergeCell ref="AO15:AO19"/>
    <mergeCell ref="AS15:AS19"/>
    <mergeCell ref="A2:AR2"/>
    <mergeCell ref="A4:AR4"/>
    <mergeCell ref="AS1:AZ8"/>
    <mergeCell ref="AY13:AY19"/>
    <mergeCell ref="AZ10:AZ19"/>
    <mergeCell ref="AP13:AP19"/>
    <mergeCell ref="AQ13:AQ19"/>
    <mergeCell ref="AG14:AG19"/>
    <mergeCell ref="AN15:AN19"/>
    <mergeCell ref="W13:Y13"/>
    <mergeCell ref="F40:F41"/>
    <mergeCell ref="AJ13:AJ19"/>
    <mergeCell ref="H14:H19"/>
    <mergeCell ref="Z13:AB13"/>
    <mergeCell ref="AH15:AH19"/>
    <mergeCell ref="AI15:AI19"/>
    <mergeCell ref="M14:M19"/>
    <mergeCell ref="N14:N19"/>
    <mergeCell ref="O14:O19"/>
    <mergeCell ref="U14:U19"/>
    <mergeCell ref="AS40:AS41"/>
    <mergeCell ref="C24:C25"/>
    <mergeCell ref="D24:D25"/>
    <mergeCell ref="E24:E25"/>
    <mergeCell ref="H24:H25"/>
    <mergeCell ref="G24:G25"/>
    <mergeCell ref="D40:D41"/>
    <mergeCell ref="E40:E41"/>
    <mergeCell ref="C40:C41"/>
    <mergeCell ref="AR40:AR41"/>
    <mergeCell ref="AC24:AC25"/>
    <mergeCell ref="W12:AE12"/>
    <mergeCell ref="C10:AE11"/>
    <mergeCell ref="AC13:AE13"/>
    <mergeCell ref="AC14:AC19"/>
    <mergeCell ref="AD14:AD19"/>
    <mergeCell ref="AE14:AE19"/>
    <mergeCell ref="F24:F25"/>
    <mergeCell ref="J14:J19"/>
    <mergeCell ref="E14:E19"/>
  </mergeCells>
  <printOptions/>
  <pageMargins left="0" right="0" top="0" bottom="0" header="0.31496062992125984" footer="0.31496062992125984"/>
  <pageSetup fitToHeight="40" fitToWidth="1" horizontalDpi="600" verticalDpi="600" orientation="landscape" paperSize="8" scale="35" r:id="rId1"/>
  <rowBreaks count="1" manualBreakCount="1">
    <brk id="26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ЕРЁМИНА ОЛЬГА МИХАЙЛОВНА</dc:creator>
  <cp:keywords/>
  <dc:description/>
  <cp:lastModifiedBy>Владелец</cp:lastModifiedBy>
  <cp:lastPrinted>2017-07-07T05:34:27Z</cp:lastPrinted>
  <dcterms:created xsi:type="dcterms:W3CDTF">2017-02-09T08:40:01Z</dcterms:created>
  <dcterms:modified xsi:type="dcterms:W3CDTF">2019-03-07T06:40:53Z</dcterms:modified>
  <cp:category/>
  <cp:version/>
  <cp:contentType/>
  <cp:contentStatus/>
</cp:coreProperties>
</file>